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tabRatio="560" activeTab="0"/>
  </bookViews>
  <sheets>
    <sheet name="ХВС" sheetId="1" r:id="rId1"/>
    <sheet name="Долгосрочные параметры" sheetId="2" r:id="rId2"/>
  </sheets>
  <definedNames>
    <definedName name="_xlnm.Print_Titles" localSheetId="0">'ХВС'!$8:$10</definedName>
    <definedName name="_xlnm.Print_Area" localSheetId="1">'Долгосрочные параметры'!$A$1:$G$49</definedName>
    <definedName name="_xlnm.Print_Area" localSheetId="0">'ХВС'!$A$1:$O$164</definedName>
  </definedNames>
  <calcPr fullCalcOnLoad="1"/>
</workbook>
</file>

<file path=xl/sharedStrings.xml><?xml version="1.0" encoding="utf-8"?>
<sst xmlns="http://schemas.openxmlformats.org/spreadsheetml/2006/main" count="448" uniqueCount="279">
  <si>
    <t>план</t>
  </si>
  <si>
    <t>%</t>
  </si>
  <si>
    <t>№ п/п</t>
  </si>
  <si>
    <t>Единица
измерений</t>
  </si>
  <si>
    <t>тыс. руб.</t>
  </si>
  <si>
    <t>Текущие расходы</t>
  </si>
  <si>
    <t>Операционные расходы</t>
  </si>
  <si>
    <t>индекс потребительских цен</t>
  </si>
  <si>
    <t>Амортизация</t>
  </si>
  <si>
    <t>Нормативная прибыль</t>
  </si>
  <si>
    <t>Темп роста тарифа</t>
  </si>
  <si>
    <t>руб./куб. м</t>
  </si>
  <si>
    <t>Расчетная предпринимательская прибыль гарантирующей организации</t>
  </si>
  <si>
    <t>Административные расходы</t>
  </si>
  <si>
    <t>Ремонтные расходы</t>
  </si>
  <si>
    <t>МВт в мес.</t>
  </si>
  <si>
    <t>кВт-ч/куб. м</t>
  </si>
  <si>
    <t>Проценты по займам и кредитам</t>
  </si>
  <si>
    <t>Возврат займов и кредитов</t>
  </si>
  <si>
    <t>Займы и кредиты (для метода индексации)</t>
  </si>
  <si>
    <t>Расходы на обслуживание бесхозяйных сетей</t>
  </si>
  <si>
    <t>Плата за негативное воздействие на окружающую среду</t>
  </si>
  <si>
    <t>Транспортный налог</t>
  </si>
  <si>
    <t>Плата за пользование водным объектом</t>
  </si>
  <si>
    <t>Водный налог</t>
  </si>
  <si>
    <t>Земельный налог и арендная плата за землю</t>
  </si>
  <si>
    <t>Налог на имущество организаций</t>
  </si>
  <si>
    <t>Налог на прибыль</t>
  </si>
  <si>
    <t>Расходы на покупку воды</t>
  </si>
  <si>
    <t>Расходы на транспортировку воды</t>
  </si>
  <si>
    <t>Расходы на тепловую энергию</t>
  </si>
  <si>
    <t>Неподконтрольные расходы</t>
  </si>
  <si>
    <t>-</t>
  </si>
  <si>
    <t>Потери воды в сети</t>
  </si>
  <si>
    <t>Экономия средств, достигнутая в результате снижения расходов предыдущего долгосрочного периода регулирования</t>
  </si>
  <si>
    <t>Расходы на компенсацию экономически обоснованных расходов, не учтенных органом регулирования тарифов при установлении тарифов в прошлые периоды регулирования, и (или) недополученных доходов</t>
  </si>
  <si>
    <t>Средства на возврат займов и кредитов, привлекаемых на реализацию мероприятий инвестиционной программы, в размере, определяемом исходя из срока их возврата, предусмотренного договорами займа и кредитными договорами, а также проценты по таким займам и кредитам</t>
  </si>
  <si>
    <t>Расходы на капитальные вложения (инвестиции), определяемые в соответствии с утвержденными инвестиционными программами</t>
  </si>
  <si>
    <t>бюджетным потребителям</t>
  </si>
  <si>
    <t>прочим потребителям</t>
  </si>
  <si>
    <t>Баланс:</t>
  </si>
  <si>
    <t xml:space="preserve">Объем покупной энергии </t>
  </si>
  <si>
    <t>населению</t>
  </si>
  <si>
    <t>индекс эффективности операционных расходов</t>
  </si>
  <si>
    <t>индекс изменения количества активов</t>
  </si>
  <si>
    <t>услуги связи и интернет</t>
  </si>
  <si>
    <t>юридические услуги</t>
  </si>
  <si>
    <t>аудиторские услуги</t>
  </si>
  <si>
    <t>консультационные услуги</t>
  </si>
  <si>
    <t>услуги по вневедомственной охране объектов и территорий</t>
  </si>
  <si>
    <t>информационные услуги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</si>
  <si>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</si>
  <si>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Служебные командировки</t>
  </si>
  <si>
    <t>Обучение персонала</t>
  </si>
  <si>
    <t>Расходы на амортизацию непроизводственных активов</t>
  </si>
  <si>
    <t>Расходы на страхование производственных объектов, учитываемые при определении базы по налогу на прибыль</t>
  </si>
  <si>
    <t>Прочие административные расходы:</t>
  </si>
  <si>
    <t>Расходы на оплату работ и услуг, выполняемых сторонними организациями:</t>
  </si>
  <si>
    <t>Сбытовые расходы гарантирующей организации (расходы по сомнительным долгам (дебиторской задолженности)</t>
  </si>
  <si>
    <t>руб./ МВт в мес.</t>
  </si>
  <si>
    <t>руб./ кВт-ч</t>
  </si>
  <si>
    <t>кВт-ч</t>
  </si>
  <si>
    <t>Расходы на электрическую энергию и мощность</t>
  </si>
  <si>
    <t xml:space="preserve">Мощность </t>
  </si>
  <si>
    <r>
      <t xml:space="preserve">Ставка за мощность </t>
    </r>
    <r>
      <rPr>
        <b/>
        <sz val="11"/>
        <rFont val="Times New Roman"/>
        <family val="1"/>
      </rPr>
      <t>(уровень напряжения)</t>
    </r>
  </si>
  <si>
    <t>объем покупной воды</t>
  </si>
  <si>
    <t>тариф на воду</t>
  </si>
  <si>
    <t>куб. м</t>
  </si>
  <si>
    <t>Расходы на выплаты, предусмотренные коллективными договорами, не учитываемые при определении налоговой базы налога на прибыль (расходы, относимые на прибыль после налогообложения)</t>
  </si>
  <si>
    <t>Фонд оплаты труда основного производственного персонала</t>
  </si>
  <si>
    <t>Среднемесячная оплата труда основного производственного персонала</t>
  </si>
  <si>
    <t>Численность (среднесписочная) основного производственного персонала, принятая для расчета</t>
  </si>
  <si>
    <t>Страховые взносы от оплаты труда основного производственного персонала</t>
  </si>
  <si>
    <t>Фонд оплаты труда цехового персонала</t>
  </si>
  <si>
    <t>Среднемесячная оплата труда цехового персонала</t>
  </si>
  <si>
    <t>Численность (среднесписочная) цехового персонала, принятая для расчета</t>
  </si>
  <si>
    <t>Страховые взносы от оплаты труда цехового персонала</t>
  </si>
  <si>
    <t>Объем поднятой воды</t>
  </si>
  <si>
    <t>Объем воды, используемой на собственные хозяйственно-бытовые нужды</t>
  </si>
  <si>
    <t>Объем воды, поданной в сеть</t>
  </si>
  <si>
    <t>Объем воды, используемой на производственные нужды всего, в том числе:</t>
  </si>
  <si>
    <t>на нужды горячего водоснабжения</t>
  </si>
  <si>
    <t>Объем реализации воды всего, в том числе:</t>
  </si>
  <si>
    <t>1.</t>
  </si>
  <si>
    <t>2.</t>
  </si>
  <si>
    <t>3.</t>
  </si>
  <si>
    <t>4.</t>
  </si>
  <si>
    <t>5.</t>
  </si>
  <si>
    <t>6.</t>
  </si>
  <si>
    <t>Представлено Предприятием в качестве обоснования</t>
  </si>
  <si>
    <t>руб./мес.</t>
  </si>
  <si>
    <t>ед.</t>
  </si>
  <si>
    <t>Фонд оплаты труда административного персонала</t>
  </si>
  <si>
    <t>Среднемесячная оплата труда административного персонала</t>
  </si>
  <si>
    <t>Численность (среднесписочная) административного персонала, относимая на регулируемый вид деятельности</t>
  </si>
  <si>
    <t>Страховые взносы от оплаты труда административного персонала</t>
  </si>
  <si>
    <t>Расходы на оплату товаров (услуг, работ), приобретаемых у других организаций, осуществляющих регулируемые виды деятельности</t>
  </si>
  <si>
    <t>Расходы на водоотведение</t>
  </si>
  <si>
    <t xml:space="preserve">Расходы на транспортировку сточных вод </t>
  </si>
  <si>
    <t>объем тепловой энергии</t>
  </si>
  <si>
    <t>тариф на тепловую энергию</t>
  </si>
  <si>
    <t>руб./Гкал</t>
  </si>
  <si>
    <t>Гкал</t>
  </si>
  <si>
    <t>Расходы на горячую воду</t>
  </si>
  <si>
    <t>объем горячей воды</t>
  </si>
  <si>
    <t>тариф на горячую воду</t>
  </si>
  <si>
    <t>объем транспортируемой воды</t>
  </si>
  <si>
    <t>тариф на транспортировку воды</t>
  </si>
  <si>
    <t>объем услуги водоотведение</t>
  </si>
  <si>
    <t>тариф на водоотведение</t>
  </si>
  <si>
    <t>объем транспортируемых сточных вод</t>
  </si>
  <si>
    <t xml:space="preserve">тариф на транспортировку сточных вод </t>
  </si>
  <si>
    <t>Единый налог, уплачиваемый организацией, применяющей упрощенную систему налогообложения</t>
  </si>
  <si>
    <t>Прочие налоги и сборы:</t>
  </si>
  <si>
    <t>Наименование показателя</t>
  </si>
  <si>
    <t>Расчет необходимой валовой выручки:</t>
  </si>
  <si>
    <t>Параметры расчета:</t>
  </si>
  <si>
    <t>Является плательщиком НДС (да/нет)</t>
  </si>
  <si>
    <t>Объем полезного отпуска питьевого водоснабжения всего, в том числе:</t>
  </si>
  <si>
    <t>7.</t>
  </si>
  <si>
    <t>1.1.</t>
  </si>
  <si>
    <t>1.2.</t>
  </si>
  <si>
    <t>1.3.</t>
  </si>
  <si>
    <t>1.1.1.</t>
  </si>
  <si>
    <t>1.1.2.</t>
  </si>
  <si>
    <t>1.1.3.</t>
  </si>
  <si>
    <t>1.1.1.1.</t>
  </si>
  <si>
    <t>1.1.1.2.</t>
  </si>
  <si>
    <t>1.1.1.3.</t>
  </si>
  <si>
    <t>1.1.1.3.1.</t>
  </si>
  <si>
    <t>Расходы на приобретение сырья и материалов и их хранение</t>
  </si>
  <si>
    <t>Расходы на оплату регулируемыми организациями выполняемых сторонними организациями работ и (или) услуг</t>
  </si>
  <si>
    <t>Расходы на оплату труда и страховые взносы производственного персонала,
в том числе:</t>
  </si>
  <si>
    <t>1.1.1.3.2.</t>
  </si>
  <si>
    <t>1.1.1.3.3.</t>
  </si>
  <si>
    <t>1.1.1.3.4.</t>
  </si>
  <si>
    <t>1.1.1.4.</t>
  </si>
  <si>
    <t>Расходы на уплату процентов по займам и кредитам, не учитываемые при определении налогооблагаемой базы налога на прибыль</t>
  </si>
  <si>
    <t>1.1.1.5.</t>
  </si>
  <si>
    <t>Общехозяйственные расходы</t>
  </si>
  <si>
    <t>1.1.1.6.</t>
  </si>
  <si>
    <t>1.1.1.6.1.</t>
  </si>
  <si>
    <t>1.1.1.6.2.</t>
  </si>
  <si>
    <t>1.1.1.6.3.</t>
  </si>
  <si>
    <t>1.1.1.6.4.</t>
  </si>
  <si>
    <t>1.1.1.6.5.</t>
  </si>
  <si>
    <t>1.1.1.6.6.</t>
  </si>
  <si>
    <t>Расходы на амортизацию автотранспорта</t>
  </si>
  <si>
    <t>Расходы на приобретение (использование) вспомогательных материалов, запасных частей</t>
  </si>
  <si>
    <t>Расходы на эксплуатацию, техническое обслуживание и ремонт автотранспорта</t>
  </si>
  <si>
    <t>Расходы на аварийно-диспетчерское обслуживание</t>
  </si>
  <si>
    <t>Расходы на охрану труда</t>
  </si>
  <si>
    <t>Страховые взносы от оплаты труда ремонтного персонала</t>
  </si>
  <si>
    <t>1.1.2.1.</t>
  </si>
  <si>
    <t>1.1.2.2.</t>
  </si>
  <si>
    <t>1.1.2.3.</t>
  </si>
  <si>
    <t>1.1.2.4.</t>
  </si>
  <si>
    <t>Среднемесячная оплата труда ремонтного персонала</t>
  </si>
  <si>
    <t>Численность (среднесписочная) ремонтного персонала, принятая для расчета</t>
  </si>
  <si>
    <t>1.1.3.1.</t>
  </si>
  <si>
    <t>1.1.3.2.</t>
  </si>
  <si>
    <t>1.1.3.3.</t>
  </si>
  <si>
    <t>Расходы на оплату услуг сторонних организаций по обеспечению безопасности функционирования объектов централизованных систем водоснабжения и водоотведения, в том числе расходы на защиту от террористических угроз</t>
  </si>
  <si>
    <t>Производственные расходы</t>
  </si>
  <si>
    <t>Прочие производственные расходы</t>
  </si>
  <si>
    <t>1.2.1.</t>
  </si>
  <si>
    <t>1.2.2.</t>
  </si>
  <si>
    <t>Расходы на покупку электрической энергии</t>
  </si>
  <si>
    <t>Расходы на покупку мощности</t>
  </si>
  <si>
    <t>1.2.3.</t>
  </si>
  <si>
    <t>Удельное потребление электрической энергии на единицу объема воды, отпускаемой в сеть</t>
  </si>
  <si>
    <t>Уровень потерь воды в общем объеме воды, поданной в сеть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</si>
  <si>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</si>
  <si>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</si>
  <si>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</si>
  <si>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</si>
  <si>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</si>
  <si>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</si>
  <si>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</si>
  <si>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</si>
  <si>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1.3.1.1.</t>
  </si>
  <si>
    <t>1.3.1.2.</t>
  </si>
  <si>
    <t>1.3.2.1.</t>
  </si>
  <si>
    <t>1.3.2.2.</t>
  </si>
  <si>
    <t>1.3.2.3.</t>
  </si>
  <si>
    <t>1.3.2.4.</t>
  </si>
  <si>
    <t>1.3.2.5.</t>
  </si>
  <si>
    <t>1.3.2.6.</t>
  </si>
  <si>
    <t>Расходы на уплату налогов, сборов и других обязательных платежей</t>
  </si>
  <si>
    <t>3.1.</t>
  </si>
  <si>
    <t>3.2.</t>
  </si>
  <si>
    <t>3.3.</t>
  </si>
  <si>
    <t>Расходы на текущий ремонт централизованных систем водоснабжения либо объектов, входящих в состав таких систем</t>
  </si>
  <si>
    <t>Расходы на капитальный ремонт централизованных систем водоснабжения либо объектов, входящих в состав таких систем</t>
  </si>
  <si>
    <t>Расходы на осуществление производственного контроля качества воды</t>
  </si>
  <si>
    <t>Расходы на арендную плату, концессионную плату и лизинговые платежи в отношении централизованных систем водоснабжения либо объектов, входящих в состав таких систем</t>
  </si>
  <si>
    <t>Получено воды со стороны</t>
  </si>
  <si>
    <t>Отпущено воды другим водопроводам</t>
  </si>
  <si>
    <t>7.1.</t>
  </si>
  <si>
    <t>7.1.1.</t>
  </si>
  <si>
    <t>7.2.</t>
  </si>
  <si>
    <t>7.3.</t>
  </si>
  <si>
    <t>7.3.1.</t>
  </si>
  <si>
    <t>7.3.2.</t>
  </si>
  <si>
    <t>7.3.3.</t>
  </si>
  <si>
    <t>По нижеприведенным основаниям.</t>
  </si>
  <si>
    <t>По вышеприведенным основаниям.</t>
  </si>
  <si>
    <t>Определен исходя из принятой необходимой валовой выручки и объема полезного отпуска услуг.</t>
  </si>
  <si>
    <t>Рост по отношению к базовому периоду, %</t>
  </si>
  <si>
    <t>Определен исходя из заявленной необходимой валовой выручки и объема полезного отпуска услуг.</t>
  </si>
  <si>
    <t>Принят исходя из объема потребления электрической энергии в расчете на единицу объема воды, поданной в водопроводную сеть.</t>
  </si>
  <si>
    <t>Год</t>
  </si>
  <si>
    <t>Индекс эффективности операционных расходов</t>
  </si>
  <si>
    <t> 1,0</t>
  </si>
  <si>
    <t>Базовый уровень операционных расходов</t>
  </si>
  <si>
    <t xml:space="preserve">Показатели энергосбережения и энергетической эффективности </t>
  </si>
  <si>
    <t xml:space="preserve">Нормативный уровень прибыли </t>
  </si>
  <si>
    <t>Наименование регулируемой организации</t>
  </si>
  <si>
    <t xml:space="preserve">Удельный расход электрической энергии </t>
  </si>
  <si>
    <t>ДОЛГОСРОЧНЫЕ ПАРАМЕТРЫ РЕГУЛИРОВАНИЯ ТАРИФОВ</t>
  </si>
  <si>
    <t xml:space="preserve">Ответственный за подготовку </t>
  </si>
  <si>
    <t xml:space="preserve">экспертного заключения                                                                                              </t>
  </si>
  <si>
    <t xml:space="preserve"> ДЛЯ ПОТРЕБИТЕЛЕЙ …..</t>
  </si>
  <si>
    <t>Принят в соответствии с п. 46 Методических указаний.</t>
  </si>
  <si>
    <t>Административные расходы за исключением расходов на оплату труда и страховых взносов административно-управленческого персонала:</t>
  </si>
  <si>
    <t>Реагенты</t>
  </si>
  <si>
    <t>Расход</t>
  </si>
  <si>
    <t>Цена</t>
  </si>
  <si>
    <t xml:space="preserve"> руб/ед. изм.</t>
  </si>
  <si>
    <t>ед. изм.</t>
  </si>
  <si>
    <t>Затраты на реагент 1</t>
  </si>
  <si>
    <t>Затраты на реагент 2</t>
  </si>
  <si>
    <t>1.3.3.1.</t>
  </si>
  <si>
    <t>1.3.3.2.</t>
  </si>
  <si>
    <t>1.3.3.3.</t>
  </si>
  <si>
    <t>1.3.3.4.</t>
  </si>
  <si>
    <t>1.3.3.5.</t>
  </si>
  <si>
    <t>1.3.3.6.</t>
  </si>
  <si>
    <t>1.3.3.7.</t>
  </si>
  <si>
    <t>1.3.3.8.</t>
  </si>
  <si>
    <t>1.3.9.</t>
  </si>
  <si>
    <t>1.3.9.1.</t>
  </si>
  <si>
    <t>1.3.9.2.</t>
  </si>
  <si>
    <t>Уровень потерь воды</t>
  </si>
  <si>
    <t>2022 год</t>
  </si>
  <si>
    <t>7.1.2.</t>
  </si>
  <si>
    <t>на нужды котельной</t>
  </si>
  <si>
    <t>7.1.3.</t>
  </si>
  <si>
    <t>7.1.4.</t>
  </si>
  <si>
    <t>прочие производственные нужды</t>
  </si>
  <si>
    <t>подвоз воды</t>
  </si>
  <si>
    <t>7.3.2.1</t>
  </si>
  <si>
    <t>в т.ч. полив</t>
  </si>
  <si>
    <t>размер страховых взносов</t>
  </si>
  <si>
    <t>НН</t>
  </si>
  <si>
    <t>СН1</t>
  </si>
  <si>
    <t>СН2</t>
  </si>
  <si>
    <t>ВН</t>
  </si>
  <si>
    <t xml:space="preserve">Тариф на электрическую энергию </t>
  </si>
  <si>
    <t>ИЦП (обеспечение электрической энергией, газом и паром; кондиционирование воздуха)</t>
  </si>
  <si>
    <t>Учтено органом регулирования</t>
  </si>
  <si>
    <t>Обоснование причин и ссылки на правовые нормы, на основании которых органом регулирования проведен расчет расходов и объема отпуска услуг, а также принято решение об исключении из расчета тарифов экономически не обоснованных расходов, учтенных регулируемой организацией в предложении об установлении тарифов</t>
  </si>
  <si>
    <t>утверждено дата и № НПА</t>
  </si>
  <si>
    <t>Заявлено регулируемой организацией</t>
  </si>
  <si>
    <t>Расходы на оплату труда ремонтного персонала</t>
  </si>
  <si>
    <t>на питьевую воду (питьевое водоснабжение)</t>
  </si>
  <si>
    <t>Нет</t>
  </si>
  <si>
    <t>НА ПИТЬЕВУЮ ВОДУ</t>
  </si>
  <si>
    <t>НА 2021-2025 ГОДЫ</t>
  </si>
  <si>
    <t>Согласно базовому варианту Прогноза социально-экономического развития РФ на 2021 год и плановый период 2022 и 2023 годов, разработанному Минэкономразвития России в сентябре 2020 года (далее - Прогноз).</t>
  </si>
  <si>
    <t>8.</t>
  </si>
  <si>
    <t>Рассчитывается в соответствии с формулами (5) и (6) Методических указаний.</t>
  </si>
  <si>
    <t xml:space="preserve">Величина изменения НВВ, проводимого в целях сглаживания </t>
  </si>
  <si>
    <t>Коноваловского муниципального образования Балаганского района</t>
  </si>
  <si>
    <t>Лебедева. С.А.</t>
  </si>
  <si>
    <t>Белоусова Н.И.</t>
  </si>
  <si>
    <t xml:space="preserve"> для потребителей ИП  Михайлов Сергей Сергеевич, оказывающего услуги на территории</t>
  </si>
  <si>
    <t>Расчет тарифа методом индексации (корректировка) на 2022-2023 годы</t>
  </si>
  <si>
    <t>Ответственный за подготовку расчетов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</si>
</sst>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  <numFmt numFmtId="176" formatCode="0.0000"/>
    <numFmt numFmtId="177" formatCode="0.000"/>
    <numFmt numFmtId="178" formatCode="_-* #,##0.0_р_._-;\-* #,##0.0_р_._-;_-* &quot;-&quot;??_р_._-;_-@_-"/>
    <numFmt numFmtId="179" formatCode="_-* #,##0.000_р_._-;\-* #,##0.000_р_._-;_-* &quot;-&quot;??_р_._-;_-@_-"/>
    <numFmt numFmtId="180" formatCode="#,##0.000_ ;\-#,##0.000\ "/>
    <numFmt numFmtId="181" formatCode="#,##0.00_ ;\-#,##0.00\ "/>
    <numFmt numFmtId="182" formatCode="#,##0.0_ ;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  <numFmt numFmtId="188" formatCode="0.000000"/>
    <numFmt numFmtId="189" formatCode="0.00000"/>
    <numFmt numFmtId="190" formatCode="0.0000000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182" fontId="2" fillId="0" borderId="10" xfId="59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82" fontId="2" fillId="0" borderId="10" xfId="59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center" wrapText="1" indent="2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3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 indent="2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82" fontId="2" fillId="0" borderId="10" xfId="59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74" fontId="2" fillId="0" borderId="10" xfId="56" applyNumberFormat="1" applyFont="1" applyFill="1" applyBorder="1" applyAlignment="1" applyProtection="1">
      <alignment horizontal="center" vertical="center"/>
      <protection/>
    </xf>
    <xf numFmtId="174" fontId="2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/>
    </xf>
    <xf numFmtId="182" fontId="1" fillId="0" borderId="10" xfId="59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4" fontId="8" fillId="0" borderId="0" xfId="56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6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181" fontId="2" fillId="0" borderId="10" xfId="59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181" fontId="3" fillId="0" borderId="10" xfId="59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horizontal="left" vertical="center" wrapText="1" indent="2"/>
      <protection locked="0"/>
    </xf>
    <xf numFmtId="0" fontId="2" fillId="32" borderId="10" xfId="0" applyFont="1" applyFill="1" applyBorder="1" applyAlignment="1" applyProtection="1">
      <alignment horizontal="center" vertical="center"/>
      <protection/>
    </xf>
    <xf numFmtId="181" fontId="2" fillId="0" borderId="10" xfId="59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82" fontId="2" fillId="0" borderId="11" xfId="61" applyNumberFormat="1" applyFont="1" applyFill="1" applyBorder="1" applyAlignment="1" applyProtection="1">
      <alignment horizontal="left" vertical="center" wrapText="1"/>
      <protection locked="0"/>
    </xf>
    <xf numFmtId="182" fontId="2" fillId="0" borderId="16" xfId="61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11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3"/>
  <sheetViews>
    <sheetView tabSelected="1" view="pageBreakPreview" zoomScale="88" zoomScaleSheetLayoutView="88" zoomScalePageLayoutView="0" workbookViewId="0" topLeftCell="A7">
      <selection activeCell="I46" sqref="I46"/>
    </sheetView>
  </sheetViews>
  <sheetFormatPr defaultColWidth="0.875" defaultRowHeight="12.75"/>
  <cols>
    <col min="1" max="1" width="12.00390625" style="4" customWidth="1"/>
    <col min="2" max="2" width="51.375" style="4" customWidth="1"/>
    <col min="3" max="3" width="12.875" style="4" customWidth="1"/>
    <col min="4" max="6" width="14.125" style="4" customWidth="1"/>
    <col min="7" max="7" width="15.375" style="4" customWidth="1"/>
    <col min="8" max="8" width="35.75390625" style="33" customWidth="1"/>
    <col min="9" max="9" width="15.625" style="4" customWidth="1"/>
    <col min="10" max="10" width="35.75390625" style="33" customWidth="1"/>
    <col min="11" max="11" width="12.75390625" style="33" customWidth="1"/>
    <col min="12" max="15" width="12.875" style="4" customWidth="1"/>
    <col min="16" max="16384" width="0.875" style="4" customWidth="1"/>
  </cols>
  <sheetData>
    <row r="1" spans="10:15" ht="15.75" customHeight="1">
      <c r="J1" s="34"/>
      <c r="L1" s="34"/>
      <c r="M1" s="35"/>
      <c r="N1" s="35"/>
      <c r="O1" s="35"/>
    </row>
    <row r="2" spans="1:15" s="36" customFormat="1" ht="18" customHeight="1">
      <c r="A2" s="61" t="s">
        <v>277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36" customFormat="1" ht="18" customHeight="1">
      <c r="A3" s="61" t="s">
        <v>265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32" customFormat="1" ht="18" customHeight="1">
      <c r="A4" s="61" t="s">
        <v>276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s="32" customFormat="1" ht="18" customHeight="1">
      <c r="A5" s="61" t="s">
        <v>273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3" s="32" customFormat="1" ht="1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8:11" s="1" customFormat="1" ht="17.25" customHeight="1">
      <c r="H7" s="2"/>
      <c r="I7" s="31"/>
      <c r="J7" s="2"/>
      <c r="K7" s="2"/>
    </row>
    <row r="8" spans="1:15" ht="138.75" customHeight="1">
      <c r="A8" s="54" t="s">
        <v>2</v>
      </c>
      <c r="B8" s="64" t="s">
        <v>114</v>
      </c>
      <c r="C8" s="54" t="s">
        <v>3</v>
      </c>
      <c r="D8" s="59" t="s">
        <v>262</v>
      </c>
      <c r="E8" s="60"/>
      <c r="F8" s="25" t="s">
        <v>262</v>
      </c>
      <c r="G8" s="25" t="s">
        <v>263</v>
      </c>
      <c r="H8" s="54" t="s">
        <v>89</v>
      </c>
      <c r="I8" s="25" t="s">
        <v>260</v>
      </c>
      <c r="J8" s="54" t="s">
        <v>261</v>
      </c>
      <c r="K8" s="54" t="s">
        <v>208</v>
      </c>
      <c r="L8" s="59" t="s">
        <v>260</v>
      </c>
      <c r="M8" s="63"/>
      <c r="N8" s="63"/>
      <c r="O8" s="60"/>
    </row>
    <row r="9" spans="1:15" ht="13.5" customHeight="1">
      <c r="A9" s="55"/>
      <c r="B9" s="65"/>
      <c r="C9" s="55"/>
      <c r="D9" s="59"/>
      <c r="E9" s="60"/>
      <c r="F9" s="25"/>
      <c r="G9" s="14" t="s">
        <v>244</v>
      </c>
      <c r="H9" s="55"/>
      <c r="I9" s="14" t="s">
        <v>244</v>
      </c>
      <c r="J9" s="55"/>
      <c r="K9" s="55"/>
      <c r="L9" s="14">
        <v>2023</v>
      </c>
      <c r="M9" s="14">
        <v>2024</v>
      </c>
      <c r="N9" s="14">
        <v>2025</v>
      </c>
      <c r="O9" s="14">
        <v>2026</v>
      </c>
    </row>
    <row r="10" spans="1:15" ht="13.5" customHeight="1">
      <c r="A10" s="56"/>
      <c r="B10" s="66"/>
      <c r="C10" s="56"/>
      <c r="D10" s="14"/>
      <c r="E10" s="14"/>
      <c r="F10" s="14"/>
      <c r="G10" s="14" t="s">
        <v>0</v>
      </c>
      <c r="H10" s="56"/>
      <c r="I10" s="14" t="s">
        <v>0</v>
      </c>
      <c r="J10" s="56"/>
      <c r="K10" s="56"/>
      <c r="L10" s="14" t="s">
        <v>0</v>
      </c>
      <c r="M10" s="14" t="s">
        <v>0</v>
      </c>
      <c r="N10" s="14" t="s">
        <v>0</v>
      </c>
      <c r="O10" s="14" t="s">
        <v>0</v>
      </c>
    </row>
    <row r="11" spans="1:13" ht="15">
      <c r="A11" s="5"/>
      <c r="B11" s="37" t="s">
        <v>40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</row>
    <row r="12" spans="1:15" ht="15">
      <c r="A12" s="5" t="s">
        <v>83</v>
      </c>
      <c r="B12" s="6" t="s">
        <v>77</v>
      </c>
      <c r="C12" s="17" t="s">
        <v>67</v>
      </c>
      <c r="D12" s="15"/>
      <c r="E12" s="15"/>
      <c r="F12" s="15"/>
      <c r="G12" s="15">
        <v>10526</v>
      </c>
      <c r="H12" s="3"/>
      <c r="I12" s="15">
        <v>10526</v>
      </c>
      <c r="J12" s="3"/>
      <c r="K12" s="24" t="str">
        <f>IF(AND(F12&gt;0,I12&gt;0),I12/F12,"-")</f>
        <v>-</v>
      </c>
      <c r="L12" s="15">
        <f>$I$12</f>
        <v>10526</v>
      </c>
      <c r="M12" s="15">
        <f>$I$12</f>
        <v>10526</v>
      </c>
      <c r="N12" s="15">
        <f>$I$12</f>
        <v>10526</v>
      </c>
      <c r="O12" s="15">
        <f>$I$12</f>
        <v>10526</v>
      </c>
    </row>
    <row r="13" spans="1:15" ht="15">
      <c r="A13" s="5" t="s">
        <v>84</v>
      </c>
      <c r="B13" s="6" t="s">
        <v>196</v>
      </c>
      <c r="C13" s="5" t="s">
        <v>67</v>
      </c>
      <c r="D13" s="7"/>
      <c r="E13" s="7"/>
      <c r="F13" s="7"/>
      <c r="G13" s="7"/>
      <c r="H13" s="3"/>
      <c r="I13" s="7"/>
      <c r="J13" s="3"/>
      <c r="K13" s="24" t="str">
        <f aca="true" t="shared" si="0" ref="K13:K29">IF(AND(F13&gt;0,I13&gt;0),I13/F13,"-")</f>
        <v>-</v>
      </c>
      <c r="L13" s="15">
        <f>$I$13</f>
        <v>0</v>
      </c>
      <c r="M13" s="15">
        <f>$I$13</f>
        <v>0</v>
      </c>
      <c r="N13" s="15">
        <f>$I$13</f>
        <v>0</v>
      </c>
      <c r="O13" s="15">
        <f>$I$13</f>
        <v>0</v>
      </c>
    </row>
    <row r="14" spans="1:15" ht="31.5" customHeight="1">
      <c r="A14" s="5" t="s">
        <v>85</v>
      </c>
      <c r="B14" s="6" t="s">
        <v>78</v>
      </c>
      <c r="C14" s="5" t="s">
        <v>67</v>
      </c>
      <c r="D14" s="7"/>
      <c r="E14" s="7"/>
      <c r="F14" s="7"/>
      <c r="G14" s="7"/>
      <c r="H14" s="3"/>
      <c r="I14" s="7"/>
      <c r="J14" s="3"/>
      <c r="K14" s="24" t="str">
        <f t="shared" si="0"/>
        <v>-</v>
      </c>
      <c r="L14" s="15">
        <f>$I$14</f>
        <v>0</v>
      </c>
      <c r="M14" s="15">
        <f>$I$14</f>
        <v>0</v>
      </c>
      <c r="N14" s="15">
        <f>$I$14</f>
        <v>0</v>
      </c>
      <c r="O14" s="15">
        <f>$I$14</f>
        <v>0</v>
      </c>
    </row>
    <row r="15" spans="1:15" ht="15" customHeight="1">
      <c r="A15" s="5" t="s">
        <v>86</v>
      </c>
      <c r="B15" s="6" t="s">
        <v>79</v>
      </c>
      <c r="C15" s="17" t="s">
        <v>67</v>
      </c>
      <c r="D15" s="15"/>
      <c r="E15" s="15"/>
      <c r="F15" s="15"/>
      <c r="G15" s="15">
        <v>10526</v>
      </c>
      <c r="H15" s="3"/>
      <c r="I15" s="15">
        <v>10526</v>
      </c>
      <c r="J15" s="3"/>
      <c r="K15" s="24" t="str">
        <f t="shared" si="0"/>
        <v>-</v>
      </c>
      <c r="L15" s="15">
        <f>$I$15</f>
        <v>10526</v>
      </c>
      <c r="M15" s="15">
        <f>$I$15</f>
        <v>10526</v>
      </c>
      <c r="N15" s="15">
        <f>$I$15</f>
        <v>10526</v>
      </c>
      <c r="O15" s="15">
        <f>$I$15</f>
        <v>10526</v>
      </c>
    </row>
    <row r="16" spans="1:15" ht="15">
      <c r="A16" s="5" t="s">
        <v>87</v>
      </c>
      <c r="B16" s="6" t="s">
        <v>33</v>
      </c>
      <c r="C16" s="5" t="s">
        <v>67</v>
      </c>
      <c r="D16" s="7"/>
      <c r="E16" s="7"/>
      <c r="F16" s="7"/>
      <c r="G16" s="7">
        <v>284</v>
      </c>
      <c r="H16" s="3"/>
      <c r="I16" s="7">
        <v>284</v>
      </c>
      <c r="J16" s="3"/>
      <c r="K16" s="24" t="str">
        <f t="shared" si="0"/>
        <v>-</v>
      </c>
      <c r="L16" s="15">
        <f>$I$16</f>
        <v>284</v>
      </c>
      <c r="M16" s="15">
        <f>$I$16</f>
        <v>284</v>
      </c>
      <c r="N16" s="15">
        <f>$I$16</f>
        <v>284</v>
      </c>
      <c r="O16" s="15">
        <f>$I$16</f>
        <v>284</v>
      </c>
    </row>
    <row r="17" spans="1:15" ht="30" customHeight="1">
      <c r="A17" s="5" t="s">
        <v>88</v>
      </c>
      <c r="B17" s="6" t="s">
        <v>171</v>
      </c>
      <c r="C17" s="17" t="s">
        <v>1</v>
      </c>
      <c r="D17" s="23"/>
      <c r="E17" s="23"/>
      <c r="F17" s="23"/>
      <c r="G17" s="23">
        <f>IF(AND(G15&gt;0,G16&gt;0),G16/G15,"0,0")</f>
        <v>0.02698080942428273</v>
      </c>
      <c r="H17" s="3"/>
      <c r="I17" s="23">
        <f>IF(AND(I15&gt;0,I16&gt;0),I16/I15,"0,0")</f>
        <v>0.02698080942428273</v>
      </c>
      <c r="J17" s="3"/>
      <c r="K17" s="24" t="str">
        <f t="shared" si="0"/>
        <v>-</v>
      </c>
      <c r="L17" s="23">
        <f>IF(AND(L15&gt;0,L16&gt;0),L16/L15,"0,0")</f>
        <v>0.02698080942428273</v>
      </c>
      <c r="M17" s="23">
        <f>IF(AND(M15&gt;0,M16&gt;0),M16/M15,"0,0")</f>
        <v>0.02698080942428273</v>
      </c>
      <c r="N17" s="23">
        <f>IF(AND(N15&gt;0,N16&gt;0),N16/N15,"0,0")</f>
        <v>0.02698080942428273</v>
      </c>
      <c r="O17" s="23">
        <f>IF(AND(O15&gt;0,O16&gt;0),O16/O15,"0,0")</f>
        <v>0.02698080942428273</v>
      </c>
    </row>
    <row r="18" spans="1:15" ht="30" customHeight="1">
      <c r="A18" s="5" t="s">
        <v>119</v>
      </c>
      <c r="B18" s="6" t="s">
        <v>118</v>
      </c>
      <c r="C18" s="17" t="s">
        <v>67</v>
      </c>
      <c r="D18" s="15"/>
      <c r="E18" s="15"/>
      <c r="F18" s="15"/>
      <c r="G18" s="15">
        <v>10242</v>
      </c>
      <c r="H18" s="3"/>
      <c r="I18" s="15">
        <v>10242</v>
      </c>
      <c r="J18" s="3" t="s">
        <v>205</v>
      </c>
      <c r="K18" s="24" t="str">
        <f t="shared" si="0"/>
        <v>-</v>
      </c>
      <c r="L18" s="15">
        <f>$I$18</f>
        <v>10242</v>
      </c>
      <c r="M18" s="15">
        <f>$I$18</f>
        <v>10242</v>
      </c>
      <c r="N18" s="15">
        <f>$I$18</f>
        <v>10242</v>
      </c>
      <c r="O18" s="15">
        <f>$I$18</f>
        <v>10242</v>
      </c>
    </row>
    <row r="19" spans="1:15" ht="30">
      <c r="A19" s="5" t="s">
        <v>198</v>
      </c>
      <c r="B19" s="8" t="s">
        <v>80</v>
      </c>
      <c r="C19" s="17" t="s">
        <v>67</v>
      </c>
      <c r="D19" s="15"/>
      <c r="E19" s="15"/>
      <c r="F19" s="15"/>
      <c r="G19" s="15">
        <f>G20+G21+G22+G23</f>
        <v>0</v>
      </c>
      <c r="H19" s="3"/>
      <c r="I19" s="15">
        <f>I20+I21+I22+I23</f>
        <v>0</v>
      </c>
      <c r="J19" s="3"/>
      <c r="K19" s="24" t="str">
        <f t="shared" si="0"/>
        <v>-</v>
      </c>
      <c r="L19" s="15">
        <f>L20+L21+L22+L23</f>
        <v>0</v>
      </c>
      <c r="M19" s="15">
        <f>M20+M21+M22+M23</f>
        <v>0</v>
      </c>
      <c r="N19" s="15">
        <f>N20+N21+N22+N23</f>
        <v>0</v>
      </c>
      <c r="O19" s="15">
        <f>O20+O21+O22+O23</f>
        <v>0</v>
      </c>
    </row>
    <row r="20" spans="1:15" ht="15">
      <c r="A20" s="5" t="s">
        <v>199</v>
      </c>
      <c r="B20" s="9" t="s">
        <v>81</v>
      </c>
      <c r="C20" s="5" t="s">
        <v>67</v>
      </c>
      <c r="D20" s="7"/>
      <c r="E20" s="7"/>
      <c r="F20" s="7"/>
      <c r="G20" s="7"/>
      <c r="H20" s="3"/>
      <c r="I20" s="7"/>
      <c r="J20" s="3"/>
      <c r="K20" s="24" t="str">
        <f t="shared" si="0"/>
        <v>-</v>
      </c>
      <c r="L20" s="15">
        <f>$I$20</f>
        <v>0</v>
      </c>
      <c r="M20" s="15">
        <f>$I$20</f>
        <v>0</v>
      </c>
      <c r="N20" s="15">
        <f>$I$20</f>
        <v>0</v>
      </c>
      <c r="O20" s="15">
        <f>$I$20</f>
        <v>0</v>
      </c>
    </row>
    <row r="21" spans="1:15" ht="15">
      <c r="A21" s="5" t="s">
        <v>245</v>
      </c>
      <c r="B21" s="9" t="s">
        <v>246</v>
      </c>
      <c r="C21" s="5" t="s">
        <v>67</v>
      </c>
      <c r="D21" s="7"/>
      <c r="E21" s="7"/>
      <c r="F21" s="7"/>
      <c r="G21" s="7"/>
      <c r="H21" s="3"/>
      <c r="I21" s="7"/>
      <c r="J21" s="3"/>
      <c r="K21" s="24" t="str">
        <f t="shared" si="0"/>
        <v>-</v>
      </c>
      <c r="L21" s="15">
        <f>$I$21</f>
        <v>0</v>
      </c>
      <c r="M21" s="15">
        <f>$I$21</f>
        <v>0</v>
      </c>
      <c r="N21" s="15">
        <f>$I$21</f>
        <v>0</v>
      </c>
      <c r="O21" s="15">
        <f>$I$21</f>
        <v>0</v>
      </c>
    </row>
    <row r="22" spans="1:15" ht="15">
      <c r="A22" s="5" t="s">
        <v>247</v>
      </c>
      <c r="B22" s="9" t="s">
        <v>250</v>
      </c>
      <c r="C22" s="5" t="s">
        <v>67</v>
      </c>
      <c r="D22" s="7"/>
      <c r="E22" s="7"/>
      <c r="F22" s="7"/>
      <c r="G22" s="7"/>
      <c r="H22" s="3"/>
      <c r="I22" s="7"/>
      <c r="J22" s="3"/>
      <c r="K22" s="24" t="str">
        <f t="shared" si="0"/>
        <v>-</v>
      </c>
      <c r="L22" s="15">
        <f>$I$22</f>
        <v>0</v>
      </c>
      <c r="M22" s="15">
        <f>$I$22</f>
        <v>0</v>
      </c>
      <c r="N22" s="15">
        <f>$I$22</f>
        <v>0</v>
      </c>
      <c r="O22" s="15">
        <f>$I$22</f>
        <v>0</v>
      </c>
    </row>
    <row r="23" spans="1:15" ht="15">
      <c r="A23" s="5" t="s">
        <v>248</v>
      </c>
      <c r="B23" s="9" t="s">
        <v>249</v>
      </c>
      <c r="C23" s="5" t="s">
        <v>67</v>
      </c>
      <c r="D23" s="7"/>
      <c r="E23" s="7"/>
      <c r="F23" s="7"/>
      <c r="G23" s="7"/>
      <c r="H23" s="3"/>
      <c r="I23" s="7"/>
      <c r="J23" s="3"/>
      <c r="K23" s="24" t="str">
        <f t="shared" si="0"/>
        <v>-</v>
      </c>
      <c r="L23" s="15">
        <f>$I$23</f>
        <v>0</v>
      </c>
      <c r="M23" s="15">
        <f>$I$23</f>
        <v>0</v>
      </c>
      <c r="N23" s="15">
        <f>$I$23</f>
        <v>0</v>
      </c>
      <c r="O23" s="15">
        <f>$I$23</f>
        <v>0</v>
      </c>
    </row>
    <row r="24" spans="1:15" ht="15">
      <c r="A24" s="5" t="s">
        <v>200</v>
      </c>
      <c r="B24" s="8" t="s">
        <v>197</v>
      </c>
      <c r="C24" s="5" t="s">
        <v>67</v>
      </c>
      <c r="D24" s="7"/>
      <c r="E24" s="7"/>
      <c r="F24" s="7"/>
      <c r="G24" s="7"/>
      <c r="H24" s="3"/>
      <c r="I24" s="7"/>
      <c r="J24" s="3"/>
      <c r="K24" s="24" t="str">
        <f t="shared" si="0"/>
        <v>-</v>
      </c>
      <c r="L24" s="15">
        <f>$I$24</f>
        <v>0</v>
      </c>
      <c r="M24" s="15">
        <f>$I$24</f>
        <v>0</v>
      </c>
      <c r="N24" s="15">
        <f>$I$24</f>
        <v>0</v>
      </c>
      <c r="O24" s="15">
        <f>$I$24</f>
        <v>0</v>
      </c>
    </row>
    <row r="25" spans="1:15" ht="20.25" customHeight="1">
      <c r="A25" s="5" t="s">
        <v>201</v>
      </c>
      <c r="B25" s="8" t="s">
        <v>82</v>
      </c>
      <c r="C25" s="17" t="s">
        <v>67</v>
      </c>
      <c r="D25" s="15"/>
      <c r="E25" s="15"/>
      <c r="F25" s="15"/>
      <c r="G25" s="15">
        <v>10242</v>
      </c>
      <c r="H25" s="3"/>
      <c r="I25" s="15">
        <v>10242</v>
      </c>
      <c r="J25" s="3" t="s">
        <v>205</v>
      </c>
      <c r="K25" s="24" t="str">
        <f t="shared" si="0"/>
        <v>-</v>
      </c>
      <c r="L25" s="15">
        <f>$I$25</f>
        <v>10242</v>
      </c>
      <c r="M25" s="15">
        <f>$I$25</f>
        <v>10242</v>
      </c>
      <c r="N25" s="15">
        <f>$I$25</f>
        <v>10242</v>
      </c>
      <c r="O25" s="15">
        <f>$I$25</f>
        <v>10242</v>
      </c>
    </row>
    <row r="26" spans="1:15" ht="15">
      <c r="A26" s="5" t="s">
        <v>202</v>
      </c>
      <c r="B26" s="9" t="s">
        <v>38</v>
      </c>
      <c r="C26" s="5" t="s">
        <v>67</v>
      </c>
      <c r="D26" s="7"/>
      <c r="E26" s="7"/>
      <c r="F26" s="7"/>
      <c r="G26" s="7">
        <v>265</v>
      </c>
      <c r="H26" s="3"/>
      <c r="I26" s="7">
        <v>265</v>
      </c>
      <c r="J26" s="3"/>
      <c r="K26" s="24" t="str">
        <f t="shared" si="0"/>
        <v>-</v>
      </c>
      <c r="L26" s="15">
        <f>$I$26</f>
        <v>265</v>
      </c>
      <c r="M26" s="15">
        <f>$I$26</f>
        <v>265</v>
      </c>
      <c r="N26" s="15">
        <f>$I$26</f>
        <v>265</v>
      </c>
      <c r="O26" s="15">
        <f>$I$26</f>
        <v>265</v>
      </c>
    </row>
    <row r="27" spans="1:15" ht="15">
      <c r="A27" s="5" t="s">
        <v>203</v>
      </c>
      <c r="B27" s="9" t="s">
        <v>42</v>
      </c>
      <c r="C27" s="5" t="s">
        <v>67</v>
      </c>
      <c r="D27" s="7"/>
      <c r="E27" s="7"/>
      <c r="F27" s="7"/>
      <c r="G27" s="7">
        <v>9977</v>
      </c>
      <c r="H27" s="3"/>
      <c r="I27" s="7">
        <v>9977</v>
      </c>
      <c r="J27" s="3"/>
      <c r="K27" s="24" t="str">
        <f t="shared" si="0"/>
        <v>-</v>
      </c>
      <c r="L27" s="15">
        <f>$I$27</f>
        <v>9977</v>
      </c>
      <c r="M27" s="15">
        <f>$I$27</f>
        <v>9977</v>
      </c>
      <c r="N27" s="15">
        <f>$I$27</f>
        <v>9977</v>
      </c>
      <c r="O27" s="15">
        <f>$I$27</f>
        <v>9977</v>
      </c>
    </row>
    <row r="28" spans="1:15" ht="15">
      <c r="A28" s="5" t="s">
        <v>251</v>
      </c>
      <c r="B28" s="11" t="s">
        <v>252</v>
      </c>
      <c r="C28" s="5" t="s">
        <v>67</v>
      </c>
      <c r="D28" s="7"/>
      <c r="E28" s="7"/>
      <c r="F28" s="7"/>
      <c r="G28" s="7"/>
      <c r="H28" s="3"/>
      <c r="I28" s="7"/>
      <c r="J28" s="3"/>
      <c r="K28" s="24" t="str">
        <f t="shared" si="0"/>
        <v>-</v>
      </c>
      <c r="L28" s="15">
        <f>$I$28</f>
        <v>0</v>
      </c>
      <c r="M28" s="15">
        <f>$I$28</f>
        <v>0</v>
      </c>
      <c r="N28" s="15">
        <f>$I$28</f>
        <v>0</v>
      </c>
      <c r="O28" s="15">
        <f>$I$28</f>
        <v>0</v>
      </c>
    </row>
    <row r="29" spans="1:15" ht="15">
      <c r="A29" s="5" t="s">
        <v>204</v>
      </c>
      <c r="B29" s="9" t="s">
        <v>39</v>
      </c>
      <c r="C29" s="5" t="s">
        <v>67</v>
      </c>
      <c r="D29" s="7"/>
      <c r="E29" s="7"/>
      <c r="F29" s="7"/>
      <c r="G29" s="7"/>
      <c r="H29" s="3"/>
      <c r="I29" s="7"/>
      <c r="J29" s="3"/>
      <c r="K29" s="24" t="str">
        <f t="shared" si="0"/>
        <v>-</v>
      </c>
      <c r="L29" s="15">
        <f>$I$29</f>
        <v>0</v>
      </c>
      <c r="M29" s="15">
        <f>$I$29</f>
        <v>0</v>
      </c>
      <c r="N29" s="15">
        <f>$I$29</f>
        <v>0</v>
      </c>
      <c r="O29" s="15">
        <f>$I$29</f>
        <v>0</v>
      </c>
    </row>
    <row r="30" spans="1:14" ht="15">
      <c r="A30" s="40"/>
      <c r="B30" s="37" t="s">
        <v>115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  <c r="N30" s="39"/>
    </row>
    <row r="31" spans="1:15" ht="15">
      <c r="A31" s="40"/>
      <c r="B31" s="6" t="s">
        <v>117</v>
      </c>
      <c r="C31" s="40" t="s">
        <v>266</v>
      </c>
      <c r="D31" s="5"/>
      <c r="E31" s="5"/>
      <c r="F31" s="5"/>
      <c r="G31" s="5"/>
      <c r="H31" s="10"/>
      <c r="I31" s="5"/>
      <c r="J31" s="10"/>
      <c r="K31" s="10"/>
      <c r="L31" s="5"/>
      <c r="M31" s="5"/>
      <c r="N31" s="5"/>
      <c r="O31" s="5"/>
    </row>
    <row r="32" spans="1:15" ht="15" customHeight="1">
      <c r="A32" s="5" t="s">
        <v>83</v>
      </c>
      <c r="B32" s="12" t="s">
        <v>5</v>
      </c>
      <c r="C32" s="17" t="s">
        <v>4</v>
      </c>
      <c r="D32" s="15"/>
      <c r="E32" s="15"/>
      <c r="F32" s="15"/>
      <c r="G32" s="15">
        <v>609.1</v>
      </c>
      <c r="H32" s="3"/>
      <c r="I32" s="15">
        <v>609.1</v>
      </c>
      <c r="J32" s="3" t="s">
        <v>205</v>
      </c>
      <c r="K32" s="24" t="str">
        <f aca="true" t="shared" si="1" ref="K32:K95">IF(AND(F32&gt;0,I32&gt;0),I32/F32,"-")</f>
        <v>-</v>
      </c>
      <c r="L32" s="15">
        <f>ROUND(L33,1)+ROUND(L88,1)+ROUND(L104,1)</f>
        <v>621.9</v>
      </c>
      <c r="M32" s="15">
        <f>ROUND(M33,1)+ROUND(M88,1)+ROUND(M104,1)</f>
        <v>641.8</v>
      </c>
      <c r="N32" s="15">
        <f>ROUND(N33,1)+ROUND(N88,1)+ROUND(N104,1)</f>
        <v>662.4</v>
      </c>
      <c r="O32" s="15">
        <f>ROUND(O33,1)+ROUND(O88,1)+ROUND(O104,1)</f>
        <v>683.5</v>
      </c>
    </row>
    <row r="33" spans="1:15" ht="15" customHeight="1">
      <c r="A33" s="41" t="s">
        <v>120</v>
      </c>
      <c r="B33" s="12" t="s">
        <v>6</v>
      </c>
      <c r="C33" s="17" t="s">
        <v>4</v>
      </c>
      <c r="D33" s="15"/>
      <c r="E33" s="15"/>
      <c r="F33" s="15"/>
      <c r="G33" s="15">
        <v>465.7</v>
      </c>
      <c r="H33" s="3"/>
      <c r="I33" s="15">
        <v>465.7</v>
      </c>
      <c r="J33" s="3" t="s">
        <v>205</v>
      </c>
      <c r="K33" s="24" t="str">
        <f t="shared" si="1"/>
        <v>-</v>
      </c>
      <c r="L33" s="15">
        <f>I33*$L$36*(1-$L$35)*(1+$L$38)</f>
        <v>479.02367699999996</v>
      </c>
      <c r="M33" s="15">
        <f>L33*$M$36*(1-$M$35)*(1+$M$38)</f>
        <v>493.2027778392</v>
      </c>
      <c r="N33" s="15">
        <f>M33*$N$36*(1-$N$35)*(1+$N$38)</f>
        <v>507.8015800632403</v>
      </c>
      <c r="O33" s="15">
        <f>N33*$O$36*(1-$O$35)*(1+$O$38)</f>
        <v>522.8325068331122</v>
      </c>
    </row>
    <row r="34" spans="1:15" ht="15" customHeight="1">
      <c r="A34" s="5"/>
      <c r="B34" s="16" t="s">
        <v>116</v>
      </c>
      <c r="C34" s="17"/>
      <c r="D34" s="15"/>
      <c r="E34" s="15"/>
      <c r="F34" s="15"/>
      <c r="G34" s="15"/>
      <c r="H34" s="3"/>
      <c r="I34" s="15"/>
      <c r="J34" s="3"/>
      <c r="K34" s="24" t="str">
        <f t="shared" si="1"/>
        <v>-</v>
      </c>
      <c r="L34" s="15"/>
      <c r="M34" s="15"/>
      <c r="N34" s="15"/>
      <c r="O34" s="15"/>
    </row>
    <row r="35" spans="1:15" ht="32.25" customHeight="1">
      <c r="A35" s="5"/>
      <c r="B35" s="13" t="s">
        <v>43</v>
      </c>
      <c r="C35" s="42" t="s">
        <v>1</v>
      </c>
      <c r="D35" s="23"/>
      <c r="E35" s="15"/>
      <c r="F35" s="23"/>
      <c r="G35" s="23"/>
      <c r="H35" s="3"/>
      <c r="I35" s="23">
        <v>0.01</v>
      </c>
      <c r="J35" s="3" t="s">
        <v>223</v>
      </c>
      <c r="K35" s="24"/>
      <c r="L35" s="23">
        <v>0.01</v>
      </c>
      <c r="M35" s="23">
        <v>0.01</v>
      </c>
      <c r="N35" s="23">
        <v>0.01</v>
      </c>
      <c r="O35" s="23">
        <v>0.01</v>
      </c>
    </row>
    <row r="36" spans="1:15" ht="58.5" customHeight="1">
      <c r="A36" s="5"/>
      <c r="B36" s="13" t="s">
        <v>7</v>
      </c>
      <c r="C36" s="42" t="s">
        <v>1</v>
      </c>
      <c r="D36" s="23"/>
      <c r="E36" s="23"/>
      <c r="F36" s="23"/>
      <c r="G36" s="23"/>
      <c r="H36" s="3"/>
      <c r="I36" s="23">
        <v>1.036</v>
      </c>
      <c r="J36" s="57" t="s">
        <v>269</v>
      </c>
      <c r="K36" s="24" t="str">
        <f t="shared" si="1"/>
        <v>-</v>
      </c>
      <c r="L36" s="23">
        <v>1.039</v>
      </c>
      <c r="M36" s="23">
        <v>1.04</v>
      </c>
      <c r="N36" s="23">
        <v>1.04</v>
      </c>
      <c r="O36" s="23">
        <v>1.04</v>
      </c>
    </row>
    <row r="37" spans="1:15" ht="61.5" customHeight="1">
      <c r="A37" s="5"/>
      <c r="B37" s="9" t="s">
        <v>259</v>
      </c>
      <c r="C37" s="42" t="s">
        <v>1</v>
      </c>
      <c r="D37" s="23"/>
      <c r="E37" s="23"/>
      <c r="F37" s="23"/>
      <c r="G37" s="23"/>
      <c r="H37" s="3"/>
      <c r="I37" s="23">
        <v>1.04</v>
      </c>
      <c r="J37" s="58"/>
      <c r="K37" s="24" t="str">
        <f t="shared" si="1"/>
        <v>-</v>
      </c>
      <c r="L37" s="23">
        <v>1.04</v>
      </c>
      <c r="M37" s="23">
        <v>1.04</v>
      </c>
      <c r="N37" s="23">
        <v>1.04</v>
      </c>
      <c r="O37" s="23">
        <v>1.04</v>
      </c>
    </row>
    <row r="38" spans="1:15" ht="15" customHeight="1">
      <c r="A38" s="5"/>
      <c r="B38" s="13" t="s">
        <v>44</v>
      </c>
      <c r="C38" s="42" t="s">
        <v>1</v>
      </c>
      <c r="D38" s="15"/>
      <c r="E38" s="15"/>
      <c r="F38" s="15"/>
      <c r="G38" s="15" t="s">
        <v>32</v>
      </c>
      <c r="H38" s="3"/>
      <c r="I38" s="23">
        <v>0</v>
      </c>
      <c r="J38" s="3"/>
      <c r="K38" s="24" t="str">
        <f t="shared" si="1"/>
        <v>-</v>
      </c>
      <c r="L38" s="23">
        <v>0</v>
      </c>
      <c r="M38" s="23">
        <v>0</v>
      </c>
      <c r="N38" s="23">
        <v>0</v>
      </c>
      <c r="O38" s="23">
        <v>0</v>
      </c>
    </row>
    <row r="39" spans="1:15" ht="15" customHeight="1">
      <c r="A39" s="50"/>
      <c r="B39" s="51" t="s">
        <v>253</v>
      </c>
      <c r="C39" s="52" t="s">
        <v>1</v>
      </c>
      <c r="D39" s="23"/>
      <c r="E39" s="23"/>
      <c r="F39" s="23"/>
      <c r="G39" s="23"/>
      <c r="H39" s="3"/>
      <c r="I39" s="23"/>
      <c r="J39" s="3"/>
      <c r="K39" s="24" t="str">
        <f>IF(AND(F39&gt;0,I39&gt;0),I39/F39,"-")</f>
        <v>-</v>
      </c>
      <c r="L39" s="23">
        <f>$I$39</f>
        <v>0</v>
      </c>
      <c r="M39" s="23">
        <f>$I$39</f>
        <v>0</v>
      </c>
      <c r="N39" s="23">
        <f>$I$39</f>
        <v>0</v>
      </c>
      <c r="O39" s="23">
        <f>$I$39</f>
        <v>0</v>
      </c>
    </row>
    <row r="40" spans="1:15" ht="15" customHeight="1">
      <c r="A40" s="5" t="s">
        <v>123</v>
      </c>
      <c r="B40" s="6" t="s">
        <v>163</v>
      </c>
      <c r="C40" s="17" t="s">
        <v>4</v>
      </c>
      <c r="D40" s="15"/>
      <c r="E40" s="15"/>
      <c r="F40" s="15"/>
      <c r="G40" s="15">
        <v>415.7</v>
      </c>
      <c r="H40" s="3"/>
      <c r="I40" s="15">
        <v>415.7</v>
      </c>
      <c r="J40" s="3" t="s">
        <v>205</v>
      </c>
      <c r="K40" s="24" t="str">
        <f t="shared" si="1"/>
        <v>-</v>
      </c>
      <c r="L40" s="15">
        <f>I40*$L$36*(1-$L$35)*(1+$L$38)</f>
        <v>427.59317699999997</v>
      </c>
      <c r="M40" s="15">
        <f>L40*$M$36*(1-$M$35)*(1+$M$38)</f>
        <v>440.24993503919995</v>
      </c>
      <c r="N40" s="15">
        <f>M40*$N$36*(1-$N$35)*(1+$N$38)</f>
        <v>453.2813331163603</v>
      </c>
      <c r="O40" s="15">
        <f>N40*$O$36*(1-$O$35)*(1+$O$38)</f>
        <v>466.6984605766046</v>
      </c>
    </row>
    <row r="41" spans="1:15" ht="30">
      <c r="A41" s="5" t="s">
        <v>126</v>
      </c>
      <c r="B41" s="8" t="s">
        <v>130</v>
      </c>
      <c r="C41" s="5" t="s">
        <v>4</v>
      </c>
      <c r="D41" s="7"/>
      <c r="E41" s="7"/>
      <c r="F41" s="7"/>
      <c r="G41" s="7"/>
      <c r="H41" s="3"/>
      <c r="I41" s="7"/>
      <c r="J41" s="3"/>
      <c r="K41" s="24" t="str">
        <f t="shared" si="1"/>
        <v>-</v>
      </c>
      <c r="L41" s="15">
        <f aca="true" t="shared" si="2" ref="L41:L73">I41*$L$36*(1-$L$35)*(1+$L$38)</f>
        <v>0</v>
      </c>
      <c r="M41" s="15">
        <f aca="true" t="shared" si="3" ref="M41:M73">L41*$M$36*(1-$M$35)*(1+$M$38)</f>
        <v>0</v>
      </c>
      <c r="N41" s="15">
        <f aca="true" t="shared" si="4" ref="N41:N73">M41*$N$36*(1-$N$35)*(1+$N$38)</f>
        <v>0</v>
      </c>
      <c r="O41" s="15">
        <f aca="true" t="shared" si="5" ref="O41:O73">N41*$O$36*(1-$O$35)*(1+$O$38)</f>
        <v>0</v>
      </c>
    </row>
    <row r="42" spans="1:15" ht="45">
      <c r="A42" s="5" t="s">
        <v>127</v>
      </c>
      <c r="B42" s="8" t="s">
        <v>131</v>
      </c>
      <c r="C42" s="5" t="s">
        <v>4</v>
      </c>
      <c r="D42" s="7"/>
      <c r="E42" s="7"/>
      <c r="F42" s="7"/>
      <c r="G42" s="7"/>
      <c r="H42" s="3"/>
      <c r="I42" s="7"/>
      <c r="J42" s="3"/>
      <c r="K42" s="24" t="str">
        <f t="shared" si="1"/>
        <v>-</v>
      </c>
      <c r="L42" s="15">
        <f t="shared" si="2"/>
        <v>0</v>
      </c>
      <c r="M42" s="15">
        <f t="shared" si="3"/>
        <v>0</v>
      </c>
      <c r="N42" s="15">
        <f t="shared" si="4"/>
        <v>0</v>
      </c>
      <c r="O42" s="15">
        <f t="shared" si="5"/>
        <v>0</v>
      </c>
    </row>
    <row r="43" spans="1:15" ht="45">
      <c r="A43" s="5" t="s">
        <v>128</v>
      </c>
      <c r="B43" s="8" t="s">
        <v>132</v>
      </c>
      <c r="C43" s="17" t="s">
        <v>4</v>
      </c>
      <c r="D43" s="15"/>
      <c r="E43" s="15"/>
      <c r="F43" s="15"/>
      <c r="G43" s="15">
        <v>360.9</v>
      </c>
      <c r="H43" s="3"/>
      <c r="I43" s="15">
        <v>360.9</v>
      </c>
      <c r="J43" s="3"/>
      <c r="K43" s="24" t="str">
        <f t="shared" si="1"/>
        <v>-</v>
      </c>
      <c r="L43" s="15">
        <f t="shared" si="2"/>
        <v>371.22534899999994</v>
      </c>
      <c r="M43" s="15">
        <f>L43*$M$36*(1-$M$35)*(1+$M$38)</f>
        <v>382.2136193304</v>
      </c>
      <c r="N43" s="15">
        <f t="shared" si="4"/>
        <v>393.52714246257983</v>
      </c>
      <c r="O43" s="15">
        <f t="shared" si="5"/>
        <v>405.17554587947217</v>
      </c>
    </row>
    <row r="44" spans="1:15" ht="30">
      <c r="A44" s="5" t="s">
        <v>129</v>
      </c>
      <c r="B44" s="9" t="s">
        <v>69</v>
      </c>
      <c r="C44" s="5" t="s">
        <v>4</v>
      </c>
      <c r="D44" s="7"/>
      <c r="E44" s="7"/>
      <c r="F44" s="7"/>
      <c r="G44" s="7">
        <v>360.9</v>
      </c>
      <c r="H44" s="3"/>
      <c r="I44" s="7">
        <v>360.9</v>
      </c>
      <c r="J44" s="3"/>
      <c r="K44" s="24" t="str">
        <f t="shared" si="1"/>
        <v>-</v>
      </c>
      <c r="L44" s="15">
        <f t="shared" si="2"/>
        <v>371.22534899999994</v>
      </c>
      <c r="M44" s="15">
        <f t="shared" si="3"/>
        <v>382.2136193304</v>
      </c>
      <c r="N44" s="15">
        <f t="shared" si="4"/>
        <v>393.52714246257983</v>
      </c>
      <c r="O44" s="15">
        <f t="shared" si="5"/>
        <v>405.17554587947217</v>
      </c>
    </row>
    <row r="45" spans="1:15" ht="30">
      <c r="A45" s="5"/>
      <c r="B45" s="11" t="s">
        <v>70</v>
      </c>
      <c r="C45" s="5" t="s">
        <v>90</v>
      </c>
      <c r="D45" s="7"/>
      <c r="E45" s="7"/>
      <c r="F45" s="7"/>
      <c r="G45" s="7">
        <v>10027</v>
      </c>
      <c r="H45" s="3"/>
      <c r="I45" s="7">
        <v>10027</v>
      </c>
      <c r="J45" s="3"/>
      <c r="K45" s="24" t="str">
        <f t="shared" si="1"/>
        <v>-</v>
      </c>
      <c r="L45" s="15">
        <f t="shared" si="2"/>
        <v>10313.87247</v>
      </c>
      <c r="M45" s="15">
        <f t="shared" si="3"/>
        <v>10619.163095112</v>
      </c>
      <c r="N45" s="15">
        <f t="shared" si="4"/>
        <v>10933.490322727317</v>
      </c>
      <c r="O45" s="15">
        <f t="shared" si="5"/>
        <v>11257.121636280046</v>
      </c>
    </row>
    <row r="46" spans="1:15" ht="44.25" customHeight="1">
      <c r="A46" s="5"/>
      <c r="B46" s="11" t="s">
        <v>71</v>
      </c>
      <c r="C46" s="5" t="s">
        <v>91</v>
      </c>
      <c r="D46" s="7"/>
      <c r="E46" s="7"/>
      <c r="F46" s="7"/>
      <c r="G46" s="7">
        <v>3</v>
      </c>
      <c r="H46" s="3"/>
      <c r="I46" s="7">
        <v>3</v>
      </c>
      <c r="J46" s="3"/>
      <c r="K46" s="24" t="str">
        <f t="shared" si="1"/>
        <v>-</v>
      </c>
      <c r="L46" s="15">
        <f>$I$46</f>
        <v>3</v>
      </c>
      <c r="M46" s="15">
        <f>$I$46</f>
        <v>3</v>
      </c>
      <c r="N46" s="15">
        <f>$I$46</f>
        <v>3</v>
      </c>
      <c r="O46" s="15">
        <f>$I$46</f>
        <v>3</v>
      </c>
    </row>
    <row r="47" spans="1:15" ht="30">
      <c r="A47" s="5" t="s">
        <v>133</v>
      </c>
      <c r="B47" s="9" t="s">
        <v>72</v>
      </c>
      <c r="C47" s="17" t="s">
        <v>4</v>
      </c>
      <c r="D47" s="15"/>
      <c r="E47" s="15"/>
      <c r="F47" s="15"/>
      <c r="G47" s="15">
        <v>0</v>
      </c>
      <c r="H47" s="3"/>
      <c r="I47" s="15">
        <v>0</v>
      </c>
      <c r="J47" s="3"/>
      <c r="K47" s="24" t="str">
        <f t="shared" si="1"/>
        <v>-</v>
      </c>
      <c r="L47" s="15">
        <f t="shared" si="2"/>
        <v>0</v>
      </c>
      <c r="M47" s="15">
        <f t="shared" si="3"/>
        <v>0</v>
      </c>
      <c r="N47" s="15">
        <f t="shared" si="4"/>
        <v>0</v>
      </c>
      <c r="O47" s="15">
        <f t="shared" si="5"/>
        <v>0</v>
      </c>
    </row>
    <row r="48" spans="1:15" ht="15">
      <c r="A48" s="5" t="s">
        <v>134</v>
      </c>
      <c r="B48" s="9" t="s">
        <v>73</v>
      </c>
      <c r="C48" s="5" t="s">
        <v>4</v>
      </c>
      <c r="D48" s="7"/>
      <c r="E48" s="7"/>
      <c r="F48" s="7"/>
      <c r="G48" s="7"/>
      <c r="H48" s="3"/>
      <c r="I48" s="7"/>
      <c r="J48" s="3"/>
      <c r="K48" s="24" t="str">
        <f t="shared" si="1"/>
        <v>-</v>
      </c>
      <c r="L48" s="15">
        <f t="shared" si="2"/>
        <v>0</v>
      </c>
      <c r="M48" s="15">
        <f t="shared" si="3"/>
        <v>0</v>
      </c>
      <c r="N48" s="15">
        <f t="shared" si="4"/>
        <v>0</v>
      </c>
      <c r="O48" s="15">
        <f t="shared" si="5"/>
        <v>0</v>
      </c>
    </row>
    <row r="49" spans="1:15" ht="30">
      <c r="A49" s="5"/>
      <c r="B49" s="11" t="s">
        <v>74</v>
      </c>
      <c r="C49" s="5" t="s">
        <v>90</v>
      </c>
      <c r="D49" s="7"/>
      <c r="E49" s="7"/>
      <c r="F49" s="7"/>
      <c r="G49" s="7"/>
      <c r="H49" s="3"/>
      <c r="I49" s="7"/>
      <c r="J49" s="3"/>
      <c r="K49" s="24" t="str">
        <f t="shared" si="1"/>
        <v>-</v>
      </c>
      <c r="L49" s="15">
        <f t="shared" si="2"/>
        <v>0</v>
      </c>
      <c r="M49" s="15">
        <f t="shared" si="3"/>
        <v>0</v>
      </c>
      <c r="N49" s="15">
        <f t="shared" si="4"/>
        <v>0</v>
      </c>
      <c r="O49" s="15">
        <f t="shared" si="5"/>
        <v>0</v>
      </c>
    </row>
    <row r="50" spans="1:15" ht="30">
      <c r="A50" s="5"/>
      <c r="B50" s="11" t="s">
        <v>75</v>
      </c>
      <c r="C50" s="5" t="s">
        <v>91</v>
      </c>
      <c r="D50" s="7"/>
      <c r="E50" s="7"/>
      <c r="F50" s="7"/>
      <c r="G50" s="7"/>
      <c r="H50" s="3"/>
      <c r="I50" s="7"/>
      <c r="J50" s="3"/>
      <c r="K50" s="24" t="str">
        <f t="shared" si="1"/>
        <v>-</v>
      </c>
      <c r="L50" s="15">
        <f>$I$50</f>
        <v>0</v>
      </c>
      <c r="M50" s="15">
        <f>$I$50</f>
        <v>0</v>
      </c>
      <c r="N50" s="15">
        <f>$I$50</f>
        <v>0</v>
      </c>
      <c r="O50" s="15">
        <f>$I$50</f>
        <v>0</v>
      </c>
    </row>
    <row r="51" spans="1:15" ht="30">
      <c r="A51" s="5" t="s">
        <v>135</v>
      </c>
      <c r="B51" s="9" t="s">
        <v>76</v>
      </c>
      <c r="C51" s="17" t="s">
        <v>4</v>
      </c>
      <c r="D51" s="15"/>
      <c r="E51" s="15"/>
      <c r="F51" s="15"/>
      <c r="G51" s="15">
        <f>G48*$G$39</f>
        <v>0</v>
      </c>
      <c r="H51" s="3"/>
      <c r="I51" s="15">
        <f>I48*$I$39</f>
        <v>0</v>
      </c>
      <c r="J51" s="3"/>
      <c r="K51" s="24" t="str">
        <f t="shared" si="1"/>
        <v>-</v>
      </c>
      <c r="L51" s="15">
        <f t="shared" si="2"/>
        <v>0</v>
      </c>
      <c r="M51" s="15">
        <f t="shared" si="3"/>
        <v>0</v>
      </c>
      <c r="N51" s="15">
        <f t="shared" si="4"/>
        <v>0</v>
      </c>
      <c r="O51" s="15">
        <f t="shared" si="5"/>
        <v>0</v>
      </c>
    </row>
    <row r="52" spans="1:15" ht="45" customHeight="1">
      <c r="A52" s="5" t="s">
        <v>136</v>
      </c>
      <c r="B52" s="8" t="s">
        <v>137</v>
      </c>
      <c r="C52" s="5" t="s">
        <v>4</v>
      </c>
      <c r="D52" s="7"/>
      <c r="E52" s="7"/>
      <c r="F52" s="7"/>
      <c r="G52" s="7"/>
      <c r="H52" s="3"/>
      <c r="I52" s="7"/>
      <c r="J52" s="3"/>
      <c r="K52" s="24" t="str">
        <f t="shared" si="1"/>
        <v>-</v>
      </c>
      <c r="L52" s="15">
        <f t="shared" si="2"/>
        <v>0</v>
      </c>
      <c r="M52" s="15">
        <f t="shared" si="3"/>
        <v>0</v>
      </c>
      <c r="N52" s="15">
        <f t="shared" si="4"/>
        <v>0</v>
      </c>
      <c r="O52" s="15">
        <f t="shared" si="5"/>
        <v>0</v>
      </c>
    </row>
    <row r="53" spans="1:15" ht="15" customHeight="1">
      <c r="A53" s="5" t="s">
        <v>138</v>
      </c>
      <c r="B53" s="8" t="s">
        <v>139</v>
      </c>
      <c r="C53" s="5" t="s">
        <v>4</v>
      </c>
      <c r="D53" s="7"/>
      <c r="E53" s="7"/>
      <c r="F53" s="7"/>
      <c r="G53" s="7"/>
      <c r="H53" s="3"/>
      <c r="I53" s="7"/>
      <c r="J53" s="3"/>
      <c r="K53" s="24" t="str">
        <f t="shared" si="1"/>
        <v>-</v>
      </c>
      <c r="L53" s="15">
        <f t="shared" si="2"/>
        <v>0</v>
      </c>
      <c r="M53" s="15">
        <f t="shared" si="3"/>
        <v>0</v>
      </c>
      <c r="N53" s="15">
        <f t="shared" si="4"/>
        <v>0</v>
      </c>
      <c r="O53" s="15">
        <f t="shared" si="5"/>
        <v>0</v>
      </c>
    </row>
    <row r="54" spans="1:15" ht="15">
      <c r="A54" s="5" t="s">
        <v>140</v>
      </c>
      <c r="B54" s="8" t="s">
        <v>164</v>
      </c>
      <c r="C54" s="17" t="s">
        <v>4</v>
      </c>
      <c r="D54" s="15"/>
      <c r="E54" s="15"/>
      <c r="F54" s="15"/>
      <c r="G54" s="15">
        <f>ROUND(G55,1)+ROUND(G56,1)+ROUND(G57,1)+ROUND(G58,1)+ROUND(G59,1)+ROUND(G60,1)</f>
        <v>54.8</v>
      </c>
      <c r="H54" s="3"/>
      <c r="I54" s="15">
        <v>54.8</v>
      </c>
      <c r="J54" s="3"/>
      <c r="K54" s="24" t="str">
        <f t="shared" si="1"/>
        <v>-</v>
      </c>
      <c r="L54" s="15">
        <f t="shared" si="2"/>
        <v>56.36782799999999</v>
      </c>
      <c r="M54" s="15">
        <f t="shared" si="3"/>
        <v>58.03631570879999</v>
      </c>
      <c r="N54" s="15">
        <f t="shared" si="4"/>
        <v>59.75419065378047</v>
      </c>
      <c r="O54" s="15">
        <f t="shared" si="5"/>
        <v>61.52291469713237</v>
      </c>
    </row>
    <row r="55" spans="1:15" ht="15">
      <c r="A55" s="5" t="s">
        <v>141</v>
      </c>
      <c r="B55" s="9" t="s">
        <v>147</v>
      </c>
      <c r="C55" s="5" t="s">
        <v>4</v>
      </c>
      <c r="D55" s="7"/>
      <c r="E55" s="7"/>
      <c r="F55" s="7"/>
      <c r="G55" s="7"/>
      <c r="H55" s="3"/>
      <c r="I55" s="7"/>
      <c r="J55" s="3"/>
      <c r="K55" s="24" t="str">
        <f t="shared" si="1"/>
        <v>-</v>
      </c>
      <c r="L55" s="15">
        <f t="shared" si="2"/>
        <v>0</v>
      </c>
      <c r="M55" s="15">
        <f t="shared" si="3"/>
        <v>0</v>
      </c>
      <c r="N55" s="15">
        <f t="shared" si="4"/>
        <v>0</v>
      </c>
      <c r="O55" s="15">
        <f t="shared" si="5"/>
        <v>0</v>
      </c>
    </row>
    <row r="56" spans="1:15" ht="33" customHeight="1">
      <c r="A56" s="5" t="s">
        <v>142</v>
      </c>
      <c r="B56" s="9" t="s">
        <v>148</v>
      </c>
      <c r="C56" s="5" t="s">
        <v>4</v>
      </c>
      <c r="D56" s="7"/>
      <c r="E56" s="7"/>
      <c r="F56" s="7"/>
      <c r="G56" s="7"/>
      <c r="H56" s="3"/>
      <c r="I56" s="7"/>
      <c r="J56" s="3"/>
      <c r="K56" s="24" t="str">
        <f t="shared" si="1"/>
        <v>-</v>
      </c>
      <c r="L56" s="15">
        <f t="shared" si="2"/>
        <v>0</v>
      </c>
      <c r="M56" s="15">
        <f t="shared" si="3"/>
        <v>0</v>
      </c>
      <c r="N56" s="15">
        <f t="shared" si="4"/>
        <v>0</v>
      </c>
      <c r="O56" s="15">
        <f t="shared" si="5"/>
        <v>0</v>
      </c>
    </row>
    <row r="57" spans="1:15" ht="30">
      <c r="A57" s="5" t="s">
        <v>143</v>
      </c>
      <c r="B57" s="9" t="s">
        <v>149</v>
      </c>
      <c r="C57" s="5" t="s">
        <v>4</v>
      </c>
      <c r="D57" s="7"/>
      <c r="E57" s="7"/>
      <c r="F57" s="7"/>
      <c r="G57" s="7">
        <v>17</v>
      </c>
      <c r="H57" s="3"/>
      <c r="I57" s="7">
        <v>17</v>
      </c>
      <c r="J57" s="3"/>
      <c r="K57" s="24" t="str">
        <f t="shared" si="1"/>
        <v>-</v>
      </c>
      <c r="L57" s="15">
        <f t="shared" si="2"/>
        <v>17.48637</v>
      </c>
      <c r="M57" s="15">
        <f t="shared" si="3"/>
        <v>18.003966552</v>
      </c>
      <c r="N57" s="15">
        <f t="shared" si="4"/>
        <v>18.5368839619392</v>
      </c>
      <c r="O57" s="15">
        <f t="shared" si="5"/>
        <v>19.0855757272126</v>
      </c>
    </row>
    <row r="58" spans="1:15" ht="30">
      <c r="A58" s="5" t="s">
        <v>144</v>
      </c>
      <c r="B58" s="9" t="s">
        <v>194</v>
      </c>
      <c r="C58" s="5" t="s">
        <v>4</v>
      </c>
      <c r="D58" s="7"/>
      <c r="E58" s="7"/>
      <c r="F58" s="7"/>
      <c r="G58" s="7">
        <v>37.8</v>
      </c>
      <c r="H58" s="3"/>
      <c r="I58" s="7">
        <v>37.8</v>
      </c>
      <c r="J58" s="3"/>
      <c r="K58" s="24" t="str">
        <f t="shared" si="1"/>
        <v>-</v>
      </c>
      <c r="L58" s="15">
        <f t="shared" si="2"/>
        <v>38.881457999999995</v>
      </c>
      <c r="M58" s="15">
        <f t="shared" si="3"/>
        <v>40.032349156799995</v>
      </c>
      <c r="N58" s="15">
        <f t="shared" si="4"/>
        <v>41.21730669184128</v>
      </c>
      <c r="O58" s="15">
        <f t="shared" si="5"/>
        <v>42.437338969919786</v>
      </c>
    </row>
    <row r="59" spans="1:15" ht="15" customHeight="1">
      <c r="A59" s="5" t="s">
        <v>145</v>
      </c>
      <c r="B59" s="9" t="s">
        <v>150</v>
      </c>
      <c r="C59" s="5" t="s">
        <v>4</v>
      </c>
      <c r="D59" s="7"/>
      <c r="E59" s="7"/>
      <c r="F59" s="7"/>
      <c r="G59" s="7"/>
      <c r="H59" s="3"/>
      <c r="I59" s="7"/>
      <c r="J59" s="3"/>
      <c r="K59" s="24" t="str">
        <f t="shared" si="1"/>
        <v>-</v>
      </c>
      <c r="L59" s="15">
        <f t="shared" si="2"/>
        <v>0</v>
      </c>
      <c r="M59" s="15">
        <f t="shared" si="3"/>
        <v>0</v>
      </c>
      <c r="N59" s="15">
        <f t="shared" si="4"/>
        <v>0</v>
      </c>
      <c r="O59" s="15">
        <f t="shared" si="5"/>
        <v>0</v>
      </c>
    </row>
    <row r="60" spans="1:15" ht="15" customHeight="1">
      <c r="A60" s="5" t="s">
        <v>146</v>
      </c>
      <c r="B60" s="9" t="s">
        <v>151</v>
      </c>
      <c r="C60" s="5" t="s">
        <v>4</v>
      </c>
      <c r="D60" s="7"/>
      <c r="E60" s="7"/>
      <c r="F60" s="7"/>
      <c r="G60" s="7"/>
      <c r="H60" s="3"/>
      <c r="I60" s="7"/>
      <c r="J60" s="3"/>
      <c r="K60" s="24" t="str">
        <f t="shared" si="1"/>
        <v>-</v>
      </c>
      <c r="L60" s="15">
        <f t="shared" si="2"/>
        <v>0</v>
      </c>
      <c r="M60" s="15">
        <f t="shared" si="3"/>
        <v>0</v>
      </c>
      <c r="N60" s="15">
        <f t="shared" si="4"/>
        <v>0</v>
      </c>
      <c r="O60" s="15">
        <f t="shared" si="5"/>
        <v>0</v>
      </c>
    </row>
    <row r="61" spans="1:15" ht="15" customHeight="1">
      <c r="A61" s="43" t="s">
        <v>124</v>
      </c>
      <c r="B61" s="6" t="s">
        <v>14</v>
      </c>
      <c r="C61" s="17" t="s">
        <v>4</v>
      </c>
      <c r="D61" s="15"/>
      <c r="E61" s="15"/>
      <c r="F61" s="15"/>
      <c r="G61" s="15">
        <f>ROUND(G62,1)+ROUND(G63,1)+ROUND(G64,1)+ROUND(G67,1)</f>
        <v>50</v>
      </c>
      <c r="H61" s="3"/>
      <c r="I61" s="15">
        <v>50</v>
      </c>
      <c r="J61" s="3"/>
      <c r="K61" s="24" t="str">
        <f t="shared" si="1"/>
        <v>-</v>
      </c>
      <c r="L61" s="15">
        <f t="shared" si="2"/>
        <v>51.430499999999995</v>
      </c>
      <c r="M61" s="15">
        <f t="shared" si="3"/>
        <v>52.95284279999999</v>
      </c>
      <c r="N61" s="15">
        <f t="shared" si="4"/>
        <v>54.52024694687999</v>
      </c>
      <c r="O61" s="15">
        <f t="shared" si="5"/>
        <v>56.13404625650764</v>
      </c>
    </row>
    <row r="62" spans="1:15" ht="45.75" customHeight="1">
      <c r="A62" s="5" t="s">
        <v>153</v>
      </c>
      <c r="B62" s="8" t="s">
        <v>192</v>
      </c>
      <c r="C62" s="5" t="s">
        <v>4</v>
      </c>
      <c r="D62" s="7"/>
      <c r="E62" s="7"/>
      <c r="F62" s="7"/>
      <c r="G62" s="7">
        <v>50</v>
      </c>
      <c r="H62" s="3"/>
      <c r="I62" s="7">
        <v>50</v>
      </c>
      <c r="J62" s="3"/>
      <c r="K62" s="24" t="str">
        <f t="shared" si="1"/>
        <v>-</v>
      </c>
      <c r="L62" s="15">
        <f t="shared" si="2"/>
        <v>51.430499999999995</v>
      </c>
      <c r="M62" s="15">
        <f t="shared" si="3"/>
        <v>52.95284279999999</v>
      </c>
      <c r="N62" s="15">
        <f t="shared" si="4"/>
        <v>54.52024694687999</v>
      </c>
      <c r="O62" s="15">
        <f t="shared" si="5"/>
        <v>56.13404625650764</v>
      </c>
    </row>
    <row r="63" spans="1:15" ht="45">
      <c r="A63" s="5" t="s">
        <v>154</v>
      </c>
      <c r="B63" s="8" t="s">
        <v>193</v>
      </c>
      <c r="C63" s="5" t="s">
        <v>4</v>
      </c>
      <c r="D63" s="7"/>
      <c r="E63" s="7"/>
      <c r="F63" s="7"/>
      <c r="G63" s="7"/>
      <c r="H63" s="3"/>
      <c r="I63" s="7"/>
      <c r="J63" s="3"/>
      <c r="K63" s="24" t="str">
        <f t="shared" si="1"/>
        <v>-</v>
      </c>
      <c r="L63" s="15">
        <f t="shared" si="2"/>
        <v>0</v>
      </c>
      <c r="M63" s="15">
        <f t="shared" si="3"/>
        <v>0</v>
      </c>
      <c r="N63" s="15">
        <f t="shared" si="4"/>
        <v>0</v>
      </c>
      <c r="O63" s="15">
        <f t="shared" si="5"/>
        <v>0</v>
      </c>
    </row>
    <row r="64" spans="1:15" ht="28.5" customHeight="1">
      <c r="A64" s="5" t="s">
        <v>155</v>
      </c>
      <c r="B64" s="8" t="s">
        <v>264</v>
      </c>
      <c r="C64" s="5" t="s">
        <v>4</v>
      </c>
      <c r="D64" s="7"/>
      <c r="E64" s="7"/>
      <c r="F64" s="7"/>
      <c r="G64" s="7"/>
      <c r="H64" s="3"/>
      <c r="I64" s="7"/>
      <c r="J64" s="3"/>
      <c r="K64" s="24" t="str">
        <f t="shared" si="1"/>
        <v>-</v>
      </c>
      <c r="L64" s="15">
        <f t="shared" si="2"/>
        <v>0</v>
      </c>
      <c r="M64" s="15">
        <f t="shared" si="3"/>
        <v>0</v>
      </c>
      <c r="N64" s="15">
        <f t="shared" si="4"/>
        <v>0</v>
      </c>
      <c r="O64" s="15">
        <f t="shared" si="5"/>
        <v>0</v>
      </c>
    </row>
    <row r="65" spans="1:15" ht="28.5" customHeight="1">
      <c r="A65" s="5"/>
      <c r="B65" s="9" t="s">
        <v>157</v>
      </c>
      <c r="C65" s="5" t="s">
        <v>90</v>
      </c>
      <c r="D65" s="7"/>
      <c r="E65" s="7"/>
      <c r="F65" s="7"/>
      <c r="G65" s="7"/>
      <c r="H65" s="3"/>
      <c r="I65" s="7"/>
      <c r="J65" s="3"/>
      <c r="K65" s="24" t="str">
        <f t="shared" si="1"/>
        <v>-</v>
      </c>
      <c r="L65" s="15">
        <f t="shared" si="2"/>
        <v>0</v>
      </c>
      <c r="M65" s="15">
        <f t="shared" si="3"/>
        <v>0</v>
      </c>
      <c r="N65" s="15">
        <f t="shared" si="4"/>
        <v>0</v>
      </c>
      <c r="O65" s="15">
        <f t="shared" si="5"/>
        <v>0</v>
      </c>
    </row>
    <row r="66" spans="1:15" ht="28.5" customHeight="1">
      <c r="A66" s="5"/>
      <c r="B66" s="9" t="s">
        <v>158</v>
      </c>
      <c r="C66" s="5" t="s">
        <v>91</v>
      </c>
      <c r="D66" s="7"/>
      <c r="E66" s="7"/>
      <c r="F66" s="7"/>
      <c r="G66" s="7"/>
      <c r="H66" s="3"/>
      <c r="I66" s="7"/>
      <c r="J66" s="3"/>
      <c r="K66" s="24" t="str">
        <f t="shared" si="1"/>
        <v>-</v>
      </c>
      <c r="L66" s="15">
        <f>$I$66</f>
        <v>0</v>
      </c>
      <c r="M66" s="15">
        <f>$I$66</f>
        <v>0</v>
      </c>
      <c r="N66" s="15">
        <f>$I$66</f>
        <v>0</v>
      </c>
      <c r="O66" s="15">
        <f>$I$66</f>
        <v>0</v>
      </c>
    </row>
    <row r="67" spans="1:15" ht="30">
      <c r="A67" s="5" t="s">
        <v>156</v>
      </c>
      <c r="B67" s="8" t="s">
        <v>152</v>
      </c>
      <c r="C67" s="17" t="s">
        <v>4</v>
      </c>
      <c r="D67" s="15"/>
      <c r="E67" s="15"/>
      <c r="F67" s="15"/>
      <c r="G67" s="15">
        <f>G64*$G$39</f>
        <v>0</v>
      </c>
      <c r="H67" s="3"/>
      <c r="I67" s="15">
        <f>I64*$I$39</f>
        <v>0</v>
      </c>
      <c r="J67" s="3"/>
      <c r="K67" s="24" t="str">
        <f t="shared" si="1"/>
        <v>-</v>
      </c>
      <c r="L67" s="15">
        <f t="shared" si="2"/>
        <v>0</v>
      </c>
      <c r="M67" s="15">
        <f t="shared" si="3"/>
        <v>0</v>
      </c>
      <c r="N67" s="15">
        <f t="shared" si="4"/>
        <v>0</v>
      </c>
      <c r="O67" s="15">
        <f t="shared" si="5"/>
        <v>0</v>
      </c>
    </row>
    <row r="68" spans="1:15" ht="15" customHeight="1">
      <c r="A68" s="5" t="s">
        <v>125</v>
      </c>
      <c r="B68" s="6" t="s">
        <v>13</v>
      </c>
      <c r="C68" s="17" t="s">
        <v>4</v>
      </c>
      <c r="D68" s="15"/>
      <c r="E68" s="15"/>
      <c r="F68" s="15"/>
      <c r="G68" s="15"/>
      <c r="H68" s="3"/>
      <c r="I68" s="15"/>
      <c r="J68" s="3"/>
      <c r="K68" s="24" t="str">
        <f t="shared" si="1"/>
        <v>-</v>
      </c>
      <c r="L68" s="15">
        <f t="shared" si="2"/>
        <v>0</v>
      </c>
      <c r="M68" s="15">
        <f t="shared" si="3"/>
        <v>0</v>
      </c>
      <c r="N68" s="15">
        <f t="shared" si="4"/>
        <v>0</v>
      </c>
      <c r="O68" s="15">
        <f t="shared" si="5"/>
        <v>0</v>
      </c>
    </row>
    <row r="69" spans="1:15" ht="15">
      <c r="A69" s="5" t="s">
        <v>159</v>
      </c>
      <c r="B69" s="8" t="s">
        <v>92</v>
      </c>
      <c r="C69" s="5" t="s">
        <v>4</v>
      </c>
      <c r="D69" s="7"/>
      <c r="E69" s="7"/>
      <c r="F69" s="7"/>
      <c r="G69" s="7"/>
      <c r="H69" s="3"/>
      <c r="I69" s="7"/>
      <c r="J69" s="3"/>
      <c r="K69" s="24" t="str">
        <f t="shared" si="1"/>
        <v>-</v>
      </c>
      <c r="L69" s="15">
        <f t="shared" si="2"/>
        <v>0</v>
      </c>
      <c r="M69" s="15">
        <f t="shared" si="3"/>
        <v>0</v>
      </c>
      <c r="N69" s="15">
        <f t="shared" si="4"/>
        <v>0</v>
      </c>
      <c r="O69" s="15">
        <f t="shared" si="5"/>
        <v>0</v>
      </c>
    </row>
    <row r="70" spans="1:15" ht="30">
      <c r="A70" s="5"/>
      <c r="B70" s="9" t="s">
        <v>93</v>
      </c>
      <c r="C70" s="5" t="s">
        <v>90</v>
      </c>
      <c r="D70" s="7"/>
      <c r="E70" s="7"/>
      <c r="F70" s="7"/>
      <c r="G70" s="7"/>
      <c r="H70" s="3"/>
      <c r="I70" s="7"/>
      <c r="J70" s="3"/>
      <c r="K70" s="24" t="str">
        <f t="shared" si="1"/>
        <v>-</v>
      </c>
      <c r="L70" s="15">
        <f t="shared" si="2"/>
        <v>0</v>
      </c>
      <c r="M70" s="15">
        <f t="shared" si="3"/>
        <v>0</v>
      </c>
      <c r="N70" s="15">
        <f t="shared" si="4"/>
        <v>0</v>
      </c>
      <c r="O70" s="15">
        <f t="shared" si="5"/>
        <v>0</v>
      </c>
    </row>
    <row r="71" spans="1:15" ht="45.75" customHeight="1">
      <c r="A71" s="5"/>
      <c r="B71" s="9" t="s">
        <v>94</v>
      </c>
      <c r="C71" s="5" t="s">
        <v>91</v>
      </c>
      <c r="D71" s="7"/>
      <c r="E71" s="7"/>
      <c r="F71" s="7"/>
      <c r="G71" s="7"/>
      <c r="H71" s="3"/>
      <c r="I71" s="7"/>
      <c r="J71" s="3"/>
      <c r="K71" s="24" t="str">
        <f t="shared" si="1"/>
        <v>-</v>
      </c>
      <c r="L71" s="15">
        <f>$I$71</f>
        <v>0</v>
      </c>
      <c r="M71" s="15">
        <f>$I$71</f>
        <v>0</v>
      </c>
      <c r="N71" s="15">
        <f>$I$71</f>
        <v>0</v>
      </c>
      <c r="O71" s="15">
        <f>$I$71</f>
        <v>0</v>
      </c>
    </row>
    <row r="72" spans="1:15" ht="30">
      <c r="A72" s="5" t="s">
        <v>160</v>
      </c>
      <c r="B72" s="8" t="s">
        <v>95</v>
      </c>
      <c r="C72" s="17" t="s">
        <v>4</v>
      </c>
      <c r="D72" s="15"/>
      <c r="E72" s="15"/>
      <c r="F72" s="15"/>
      <c r="G72" s="15">
        <f>G69*$G$39</f>
        <v>0</v>
      </c>
      <c r="H72" s="3"/>
      <c r="I72" s="15">
        <f>I69*$I$39</f>
        <v>0</v>
      </c>
      <c r="J72" s="3"/>
      <c r="K72" s="24" t="str">
        <f t="shared" si="1"/>
        <v>-</v>
      </c>
      <c r="L72" s="15">
        <f t="shared" si="2"/>
        <v>0</v>
      </c>
      <c r="M72" s="15">
        <f t="shared" si="3"/>
        <v>0</v>
      </c>
      <c r="N72" s="15">
        <f t="shared" si="4"/>
        <v>0</v>
      </c>
      <c r="O72" s="15">
        <f t="shared" si="5"/>
        <v>0</v>
      </c>
    </row>
    <row r="73" spans="1:15" ht="45">
      <c r="A73" s="5" t="s">
        <v>161</v>
      </c>
      <c r="B73" s="8" t="s">
        <v>224</v>
      </c>
      <c r="C73" s="5" t="s">
        <v>4</v>
      </c>
      <c r="D73" s="7"/>
      <c r="E73" s="7"/>
      <c r="F73" s="7"/>
      <c r="G73" s="7"/>
      <c r="H73" s="3"/>
      <c r="I73" s="7"/>
      <c r="J73" s="3"/>
      <c r="K73" s="24" t="str">
        <f t="shared" si="1"/>
        <v>-</v>
      </c>
      <c r="L73" s="15">
        <f t="shared" si="2"/>
        <v>0</v>
      </c>
      <c r="M73" s="15">
        <f t="shared" si="3"/>
        <v>0</v>
      </c>
      <c r="N73" s="15">
        <f t="shared" si="4"/>
        <v>0</v>
      </c>
      <c r="O73" s="15">
        <f t="shared" si="5"/>
        <v>0</v>
      </c>
    </row>
    <row r="74" spans="1:15" ht="30" hidden="1">
      <c r="A74" s="5" t="s">
        <v>83</v>
      </c>
      <c r="B74" s="9" t="s">
        <v>57</v>
      </c>
      <c r="C74" s="5" t="s">
        <v>4</v>
      </c>
      <c r="D74" s="7"/>
      <c r="E74" s="7"/>
      <c r="F74" s="7"/>
      <c r="G74" s="7"/>
      <c r="H74" s="3"/>
      <c r="I74" s="7"/>
      <c r="J74" s="3"/>
      <c r="K74" s="24" t="str">
        <f t="shared" si="1"/>
        <v>-</v>
      </c>
      <c r="L74" s="7"/>
      <c r="M74" s="7"/>
      <c r="N74" s="7"/>
      <c r="O74" s="7"/>
    </row>
    <row r="75" spans="1:15" ht="15" hidden="1">
      <c r="A75" s="5"/>
      <c r="B75" s="11" t="s">
        <v>45</v>
      </c>
      <c r="C75" s="5" t="s">
        <v>4</v>
      </c>
      <c r="D75" s="7"/>
      <c r="E75" s="7"/>
      <c r="F75" s="7"/>
      <c r="G75" s="7"/>
      <c r="H75" s="3"/>
      <c r="I75" s="7"/>
      <c r="J75" s="3"/>
      <c r="K75" s="24" t="str">
        <f t="shared" si="1"/>
        <v>-</v>
      </c>
      <c r="L75" s="7"/>
      <c r="M75" s="7"/>
      <c r="N75" s="7"/>
      <c r="O75" s="7"/>
    </row>
    <row r="76" spans="1:15" ht="15" hidden="1">
      <c r="A76" s="5"/>
      <c r="B76" s="11" t="s">
        <v>46</v>
      </c>
      <c r="C76" s="5" t="s">
        <v>4</v>
      </c>
      <c r="D76" s="7"/>
      <c r="E76" s="7"/>
      <c r="F76" s="7"/>
      <c r="G76" s="7"/>
      <c r="H76" s="3"/>
      <c r="I76" s="7"/>
      <c r="J76" s="3"/>
      <c r="K76" s="24" t="str">
        <f t="shared" si="1"/>
        <v>-</v>
      </c>
      <c r="L76" s="7"/>
      <c r="M76" s="7"/>
      <c r="N76" s="7"/>
      <c r="O76" s="7"/>
    </row>
    <row r="77" spans="1:15" ht="15" hidden="1">
      <c r="A77" s="5"/>
      <c r="B77" s="11" t="s">
        <v>47</v>
      </c>
      <c r="C77" s="5" t="s">
        <v>4</v>
      </c>
      <c r="D77" s="7"/>
      <c r="E77" s="7"/>
      <c r="F77" s="7"/>
      <c r="G77" s="7"/>
      <c r="H77" s="3"/>
      <c r="I77" s="7"/>
      <c r="J77" s="3"/>
      <c r="K77" s="24" t="str">
        <f t="shared" si="1"/>
        <v>-</v>
      </c>
      <c r="L77" s="7"/>
      <c r="M77" s="7"/>
      <c r="N77" s="7"/>
      <c r="O77" s="7"/>
    </row>
    <row r="78" spans="1:15" ht="15" hidden="1">
      <c r="A78" s="5"/>
      <c r="B78" s="11" t="s">
        <v>48</v>
      </c>
      <c r="C78" s="5" t="s">
        <v>4</v>
      </c>
      <c r="D78" s="7"/>
      <c r="E78" s="7"/>
      <c r="F78" s="7"/>
      <c r="G78" s="7"/>
      <c r="H78" s="3"/>
      <c r="I78" s="7"/>
      <c r="J78" s="3"/>
      <c r="K78" s="24" t="str">
        <f t="shared" si="1"/>
        <v>-</v>
      </c>
      <c r="L78" s="7"/>
      <c r="M78" s="7"/>
      <c r="N78" s="7"/>
      <c r="O78" s="7"/>
    </row>
    <row r="79" spans="1:15" ht="30" hidden="1">
      <c r="A79" s="5"/>
      <c r="B79" s="11" t="s">
        <v>49</v>
      </c>
      <c r="C79" s="5" t="s">
        <v>4</v>
      </c>
      <c r="D79" s="7"/>
      <c r="E79" s="7"/>
      <c r="F79" s="7"/>
      <c r="G79" s="7"/>
      <c r="H79" s="3"/>
      <c r="I79" s="7"/>
      <c r="J79" s="3"/>
      <c r="K79" s="24" t="str">
        <f t="shared" si="1"/>
        <v>-</v>
      </c>
      <c r="L79" s="7"/>
      <c r="M79" s="7"/>
      <c r="N79" s="7"/>
      <c r="O79" s="7"/>
    </row>
    <row r="80" spans="1:15" ht="15" hidden="1">
      <c r="A80" s="5"/>
      <c r="B80" s="11" t="s">
        <v>50</v>
      </c>
      <c r="C80" s="5" t="s">
        <v>4</v>
      </c>
      <c r="D80" s="7"/>
      <c r="E80" s="7"/>
      <c r="F80" s="7"/>
      <c r="G80" s="7"/>
      <c r="H80" s="3"/>
      <c r="I80" s="7"/>
      <c r="J80" s="3"/>
      <c r="K80" s="24" t="str">
        <f t="shared" si="1"/>
        <v>-</v>
      </c>
      <c r="L80" s="7"/>
      <c r="M80" s="7"/>
      <c r="N80" s="7"/>
      <c r="O80" s="7"/>
    </row>
    <row r="81" spans="1:15" ht="60" hidden="1">
      <c r="A81" s="5" t="s">
        <v>84</v>
      </c>
      <c r="B81" s="9" t="s">
        <v>51</v>
      </c>
      <c r="C81" s="5" t="s">
        <v>4</v>
      </c>
      <c r="D81" s="7"/>
      <c r="E81" s="7"/>
      <c r="F81" s="7"/>
      <c r="G81" s="7"/>
      <c r="H81" s="3"/>
      <c r="I81" s="7"/>
      <c r="J81" s="3"/>
      <c r="K81" s="24" t="str">
        <f t="shared" si="1"/>
        <v>-</v>
      </c>
      <c r="L81" s="7"/>
      <c r="M81" s="7"/>
      <c r="N81" s="7"/>
      <c r="O81" s="7"/>
    </row>
    <row r="82" spans="1:15" ht="15" hidden="1">
      <c r="A82" s="5" t="s">
        <v>85</v>
      </c>
      <c r="B82" s="11" t="s">
        <v>52</v>
      </c>
      <c r="C82" s="5" t="s">
        <v>4</v>
      </c>
      <c r="D82" s="7"/>
      <c r="E82" s="7"/>
      <c r="F82" s="7"/>
      <c r="G82" s="7"/>
      <c r="H82" s="3"/>
      <c r="I82" s="7"/>
      <c r="J82" s="3"/>
      <c r="K82" s="24" t="str">
        <f t="shared" si="1"/>
        <v>-</v>
      </c>
      <c r="L82" s="7"/>
      <c r="M82" s="7"/>
      <c r="N82" s="7"/>
      <c r="O82" s="7"/>
    </row>
    <row r="83" spans="1:15" ht="15" hidden="1">
      <c r="A83" s="5" t="s">
        <v>86</v>
      </c>
      <c r="B83" s="11" t="s">
        <v>53</v>
      </c>
      <c r="C83" s="5" t="s">
        <v>4</v>
      </c>
      <c r="D83" s="7"/>
      <c r="E83" s="7"/>
      <c r="F83" s="7"/>
      <c r="G83" s="7"/>
      <c r="H83" s="3"/>
      <c r="I83" s="7"/>
      <c r="J83" s="3"/>
      <c r="K83" s="24" t="str">
        <f t="shared" si="1"/>
        <v>-</v>
      </c>
      <c r="L83" s="7"/>
      <c r="M83" s="7"/>
      <c r="N83" s="7"/>
      <c r="O83" s="7"/>
    </row>
    <row r="84" spans="1:15" ht="45" hidden="1">
      <c r="A84" s="5" t="s">
        <v>87</v>
      </c>
      <c r="B84" s="9" t="s">
        <v>55</v>
      </c>
      <c r="C84" s="5" t="s">
        <v>4</v>
      </c>
      <c r="D84" s="7"/>
      <c r="E84" s="7"/>
      <c r="F84" s="7"/>
      <c r="G84" s="7"/>
      <c r="H84" s="3"/>
      <c r="I84" s="7"/>
      <c r="J84" s="3"/>
      <c r="K84" s="24" t="str">
        <f t="shared" si="1"/>
        <v>-</v>
      </c>
      <c r="L84" s="7"/>
      <c r="M84" s="7"/>
      <c r="N84" s="7"/>
      <c r="O84" s="7"/>
    </row>
    <row r="85" spans="1:15" ht="15" hidden="1">
      <c r="A85" s="5" t="s">
        <v>88</v>
      </c>
      <c r="B85" s="9" t="s">
        <v>56</v>
      </c>
      <c r="C85" s="5" t="s">
        <v>4</v>
      </c>
      <c r="D85" s="7"/>
      <c r="E85" s="7"/>
      <c r="F85" s="7"/>
      <c r="G85" s="7"/>
      <c r="H85" s="3"/>
      <c r="I85" s="7"/>
      <c r="J85" s="3"/>
      <c r="K85" s="24" t="str">
        <f t="shared" si="1"/>
        <v>-</v>
      </c>
      <c r="L85" s="7"/>
      <c r="M85" s="7"/>
      <c r="N85" s="7"/>
      <c r="O85" s="7"/>
    </row>
    <row r="86" spans="1:15" ht="30" hidden="1">
      <c r="A86" s="5"/>
      <c r="B86" s="11" t="s">
        <v>54</v>
      </c>
      <c r="C86" s="5" t="s">
        <v>4</v>
      </c>
      <c r="D86" s="7"/>
      <c r="E86" s="7"/>
      <c r="F86" s="7"/>
      <c r="G86" s="7"/>
      <c r="H86" s="3"/>
      <c r="I86" s="7"/>
      <c r="J86" s="3"/>
      <c r="K86" s="24" t="str">
        <f t="shared" si="1"/>
        <v>-</v>
      </c>
      <c r="L86" s="7"/>
      <c r="M86" s="7"/>
      <c r="N86" s="7"/>
      <c r="O86" s="7"/>
    </row>
    <row r="87" spans="1:15" ht="75" hidden="1">
      <c r="A87" s="5"/>
      <c r="B87" s="11" t="s">
        <v>162</v>
      </c>
      <c r="C87" s="5" t="s">
        <v>4</v>
      </c>
      <c r="D87" s="7"/>
      <c r="E87" s="7"/>
      <c r="F87" s="7"/>
      <c r="G87" s="7"/>
      <c r="H87" s="3"/>
      <c r="I87" s="7"/>
      <c r="J87" s="3"/>
      <c r="K87" s="24" t="str">
        <f t="shared" si="1"/>
        <v>-</v>
      </c>
      <c r="L87" s="7"/>
      <c r="M87" s="7"/>
      <c r="N87" s="7"/>
      <c r="O87" s="7"/>
    </row>
    <row r="88" spans="1:15" ht="15" customHeight="1">
      <c r="A88" s="41" t="s">
        <v>121</v>
      </c>
      <c r="B88" s="12" t="s">
        <v>62</v>
      </c>
      <c r="C88" s="17" t="s">
        <v>4</v>
      </c>
      <c r="D88" s="15"/>
      <c r="E88" s="15"/>
      <c r="F88" s="15"/>
      <c r="G88" s="15">
        <v>137.4</v>
      </c>
      <c r="H88" s="3"/>
      <c r="I88" s="15">
        <v>137.4</v>
      </c>
      <c r="J88" s="3"/>
      <c r="K88" s="24" t="str">
        <f t="shared" si="1"/>
        <v>-</v>
      </c>
      <c r="L88" s="7">
        <f>I88*$L$37</f>
        <v>142.89600000000002</v>
      </c>
      <c r="M88" s="7">
        <f>L88*$M$37</f>
        <v>148.61184000000003</v>
      </c>
      <c r="N88" s="7">
        <f>M88*$N$37</f>
        <v>154.55631360000004</v>
      </c>
      <c r="O88" s="7">
        <f>N88*$O$37</f>
        <v>160.73856614400003</v>
      </c>
    </row>
    <row r="89" spans="1:15" ht="15">
      <c r="A89" s="41" t="s">
        <v>165</v>
      </c>
      <c r="B89" s="15" t="s">
        <v>167</v>
      </c>
      <c r="C89" s="15" t="s">
        <v>4</v>
      </c>
      <c r="D89" s="15"/>
      <c r="E89" s="15"/>
      <c r="F89" s="15"/>
      <c r="G89" s="15">
        <v>137.4</v>
      </c>
      <c r="H89" s="3"/>
      <c r="I89" s="15">
        <v>137.4</v>
      </c>
      <c r="J89" s="3"/>
      <c r="K89" s="24" t="str">
        <f t="shared" si="1"/>
        <v>-</v>
      </c>
      <c r="L89" s="7">
        <f>I89*$L$37</f>
        <v>142.89600000000002</v>
      </c>
      <c r="M89" s="7">
        <f>L89*$M$37</f>
        <v>148.61184000000003</v>
      </c>
      <c r="N89" s="7">
        <f>M89*$N$37</f>
        <v>154.55631360000004</v>
      </c>
      <c r="O89" s="7">
        <f>N89*$O$37</f>
        <v>160.73856614400003</v>
      </c>
    </row>
    <row r="90" spans="1:15" ht="15">
      <c r="A90" s="41"/>
      <c r="B90" s="15" t="s">
        <v>41</v>
      </c>
      <c r="C90" s="15" t="s">
        <v>61</v>
      </c>
      <c r="D90" s="15"/>
      <c r="E90" s="15"/>
      <c r="F90" s="15"/>
      <c r="G90" s="15">
        <v>35230</v>
      </c>
      <c r="H90" s="3"/>
      <c r="I90" s="15">
        <v>35230</v>
      </c>
      <c r="J90" s="3"/>
      <c r="K90" s="24" t="str">
        <f t="shared" si="1"/>
        <v>-</v>
      </c>
      <c r="L90" s="7">
        <f>SUM(L91:L94)</f>
        <v>35230</v>
      </c>
      <c r="M90" s="7">
        <f>SUM(M91:M94)</f>
        <v>35230</v>
      </c>
      <c r="N90" s="7">
        <f>SUM(N91:N94)</f>
        <v>35230</v>
      </c>
      <c r="O90" s="7">
        <f>SUM(O91:O94)</f>
        <v>35230</v>
      </c>
    </row>
    <row r="91" spans="1:15" ht="15">
      <c r="A91" s="5"/>
      <c r="B91" s="9" t="s">
        <v>254</v>
      </c>
      <c r="C91" s="5" t="s">
        <v>61</v>
      </c>
      <c r="D91" s="7"/>
      <c r="E91" s="7"/>
      <c r="F91" s="7"/>
      <c r="G91" s="7">
        <v>35230</v>
      </c>
      <c r="H91" s="3"/>
      <c r="I91" s="7">
        <v>35230</v>
      </c>
      <c r="J91" s="3"/>
      <c r="K91" s="24" t="str">
        <f t="shared" si="1"/>
        <v>-</v>
      </c>
      <c r="L91" s="7">
        <f>$I$91</f>
        <v>35230</v>
      </c>
      <c r="M91" s="7">
        <f>$I$91</f>
        <v>35230</v>
      </c>
      <c r="N91" s="7">
        <f>$I$91</f>
        <v>35230</v>
      </c>
      <c r="O91" s="7">
        <f>$I$91</f>
        <v>35230</v>
      </c>
    </row>
    <row r="92" spans="1:15" ht="15">
      <c r="A92" s="5"/>
      <c r="B92" s="9" t="s">
        <v>255</v>
      </c>
      <c r="C92" s="5" t="s">
        <v>61</v>
      </c>
      <c r="D92" s="7"/>
      <c r="E92" s="7"/>
      <c r="F92" s="7"/>
      <c r="G92" s="7"/>
      <c r="H92" s="3"/>
      <c r="I92" s="7"/>
      <c r="J92" s="3"/>
      <c r="K92" s="24" t="str">
        <f t="shared" si="1"/>
        <v>-</v>
      </c>
      <c r="L92" s="7">
        <f>$I$92</f>
        <v>0</v>
      </c>
      <c r="M92" s="7">
        <f>$I$92</f>
        <v>0</v>
      </c>
      <c r="N92" s="7">
        <f>$I$92</f>
        <v>0</v>
      </c>
      <c r="O92" s="7">
        <f>$I$92</f>
        <v>0</v>
      </c>
    </row>
    <row r="93" spans="1:15" ht="15">
      <c r="A93" s="5"/>
      <c r="B93" s="9" t="s">
        <v>256</v>
      </c>
      <c r="C93" s="5" t="s">
        <v>61</v>
      </c>
      <c r="D93" s="7"/>
      <c r="E93" s="7"/>
      <c r="F93" s="7"/>
      <c r="G93" s="7"/>
      <c r="H93" s="3"/>
      <c r="I93" s="7"/>
      <c r="J93" s="3"/>
      <c r="K93" s="24" t="str">
        <f t="shared" si="1"/>
        <v>-</v>
      </c>
      <c r="L93" s="7">
        <f>$I$93</f>
        <v>0</v>
      </c>
      <c r="M93" s="7">
        <f>$I$93</f>
        <v>0</v>
      </c>
      <c r="N93" s="7">
        <f>$I$93</f>
        <v>0</v>
      </c>
      <c r="O93" s="7">
        <f>$I$93</f>
        <v>0</v>
      </c>
    </row>
    <row r="94" spans="1:15" ht="15">
      <c r="A94" s="5"/>
      <c r="B94" s="9" t="s">
        <v>257</v>
      </c>
      <c r="C94" s="5" t="s">
        <v>61</v>
      </c>
      <c r="D94" s="7"/>
      <c r="E94" s="7"/>
      <c r="F94" s="7"/>
      <c r="G94" s="7"/>
      <c r="H94" s="3"/>
      <c r="I94" s="7"/>
      <c r="J94" s="3"/>
      <c r="K94" s="24" t="str">
        <f t="shared" si="1"/>
        <v>-</v>
      </c>
      <c r="L94" s="7">
        <f>$I$94</f>
        <v>0</v>
      </c>
      <c r="M94" s="7">
        <f>$I$94</f>
        <v>0</v>
      </c>
      <c r="N94" s="7">
        <f>$I$94</f>
        <v>0</v>
      </c>
      <c r="O94" s="7">
        <f>$I$94</f>
        <v>0</v>
      </c>
    </row>
    <row r="95" spans="1:15" ht="15">
      <c r="A95" s="5"/>
      <c r="B95" s="9" t="s">
        <v>258</v>
      </c>
      <c r="C95" s="5"/>
      <c r="D95" s="7"/>
      <c r="E95" s="7"/>
      <c r="F95" s="7"/>
      <c r="G95" s="7"/>
      <c r="H95" s="3"/>
      <c r="I95" s="7"/>
      <c r="J95" s="3"/>
      <c r="K95" s="24" t="str">
        <f t="shared" si="1"/>
        <v>-</v>
      </c>
      <c r="L95" s="7"/>
      <c r="M95" s="7"/>
      <c r="N95" s="7"/>
      <c r="O95" s="7"/>
    </row>
    <row r="96" spans="1:15" ht="15">
      <c r="A96" s="5"/>
      <c r="B96" s="9" t="s">
        <v>254</v>
      </c>
      <c r="C96" s="5" t="s">
        <v>60</v>
      </c>
      <c r="D96" s="53"/>
      <c r="E96" s="53"/>
      <c r="F96" s="53"/>
      <c r="G96" s="53">
        <v>3.9</v>
      </c>
      <c r="H96" s="3"/>
      <c r="I96" s="7">
        <v>3.9</v>
      </c>
      <c r="J96" s="3"/>
      <c r="K96" s="24" t="str">
        <f aca="true" t="shared" si="6" ref="K96:K158">IF(AND(F96&gt;0,I96&gt;0),I96/F96,"-")</f>
        <v>-</v>
      </c>
      <c r="L96" s="7">
        <f>I96*$L$37</f>
        <v>4.056</v>
      </c>
      <c r="M96" s="7">
        <f>L96*$M$37</f>
        <v>4.21824</v>
      </c>
      <c r="N96" s="7">
        <f>M96*$N$37</f>
        <v>4.3869696</v>
      </c>
      <c r="O96" s="7">
        <f>N96*$O$37</f>
        <v>4.562448384</v>
      </c>
    </row>
    <row r="97" spans="1:15" ht="15">
      <c r="A97" s="5"/>
      <c r="B97" s="9" t="s">
        <v>255</v>
      </c>
      <c r="C97" s="5" t="s">
        <v>60</v>
      </c>
      <c r="D97" s="7"/>
      <c r="E97" s="7"/>
      <c r="F97" s="7"/>
      <c r="G97" s="7"/>
      <c r="H97" s="3"/>
      <c r="I97" s="7"/>
      <c r="J97" s="3"/>
      <c r="K97" s="24" t="str">
        <f t="shared" si="6"/>
        <v>-</v>
      </c>
      <c r="L97" s="7">
        <f>I97*$L$37</f>
        <v>0</v>
      </c>
      <c r="M97" s="7">
        <f>L97*$M$37</f>
        <v>0</v>
      </c>
      <c r="N97" s="7">
        <f>M97*$N$37</f>
        <v>0</v>
      </c>
      <c r="O97" s="7">
        <f>N97*$O$37</f>
        <v>0</v>
      </c>
    </row>
    <row r="98" spans="1:15" ht="15" customHeight="1">
      <c r="A98" s="5"/>
      <c r="B98" s="9" t="s">
        <v>256</v>
      </c>
      <c r="C98" s="5" t="s">
        <v>60</v>
      </c>
      <c r="D98" s="7"/>
      <c r="E98" s="7"/>
      <c r="F98" s="7"/>
      <c r="G98" s="7"/>
      <c r="H98" s="3"/>
      <c r="I98" s="7"/>
      <c r="J98" s="3"/>
      <c r="K98" s="24" t="str">
        <f t="shared" si="6"/>
        <v>-</v>
      </c>
      <c r="L98" s="7">
        <f>I98*$L$37</f>
        <v>0</v>
      </c>
      <c r="M98" s="7">
        <f>L98*$M$37</f>
        <v>0</v>
      </c>
      <c r="N98" s="7">
        <f>M98*$N$37</f>
        <v>0</v>
      </c>
      <c r="O98" s="7">
        <f>N98*$O$37</f>
        <v>0</v>
      </c>
    </row>
    <row r="99" spans="1:15" ht="15" customHeight="1">
      <c r="A99" s="5"/>
      <c r="B99" s="9" t="s">
        <v>257</v>
      </c>
      <c r="C99" s="5" t="s">
        <v>60</v>
      </c>
      <c r="D99" s="7"/>
      <c r="E99" s="7"/>
      <c r="F99" s="7"/>
      <c r="G99" s="7"/>
      <c r="H99" s="3"/>
      <c r="I99" s="7"/>
      <c r="J99" s="3"/>
      <c r="K99" s="24" t="str">
        <f t="shared" si="6"/>
        <v>-</v>
      </c>
      <c r="L99" s="7">
        <f>I99*$L$37</f>
        <v>0</v>
      </c>
      <c r="M99" s="7">
        <f>L99*$M$37</f>
        <v>0</v>
      </c>
      <c r="N99" s="7">
        <f>M99*$N$37</f>
        <v>0</v>
      </c>
      <c r="O99" s="7">
        <f>N99*$O$37</f>
        <v>0</v>
      </c>
    </row>
    <row r="100" spans="1:15" ht="15">
      <c r="A100" s="41" t="s">
        <v>166</v>
      </c>
      <c r="B100" s="15" t="s">
        <v>168</v>
      </c>
      <c r="C100" s="15" t="s">
        <v>4</v>
      </c>
      <c r="D100" s="15"/>
      <c r="E100" s="15"/>
      <c r="F100" s="15"/>
      <c r="G100" s="15">
        <f>G101*G102/1000</f>
        <v>0</v>
      </c>
      <c r="H100" s="3"/>
      <c r="I100" s="15">
        <f>I101*I102/1000</f>
        <v>0</v>
      </c>
      <c r="J100" s="3"/>
      <c r="K100" s="24" t="str">
        <f t="shared" si="6"/>
        <v>-</v>
      </c>
      <c r="L100" s="7">
        <f>I100*$L$37</f>
        <v>0</v>
      </c>
      <c r="M100" s="7">
        <f>L100*$M$37</f>
        <v>0</v>
      </c>
      <c r="N100" s="7">
        <f>M100*$N$37</f>
        <v>0</v>
      </c>
      <c r="O100" s="7">
        <f>N100*$O$37</f>
        <v>0</v>
      </c>
    </row>
    <row r="101" spans="1:15" ht="15">
      <c r="A101" s="5"/>
      <c r="B101" s="13" t="s">
        <v>63</v>
      </c>
      <c r="C101" s="5" t="s">
        <v>15</v>
      </c>
      <c r="D101" s="7"/>
      <c r="E101" s="7"/>
      <c r="F101" s="7"/>
      <c r="G101" s="7"/>
      <c r="H101" s="3"/>
      <c r="I101" s="7"/>
      <c r="J101" s="3"/>
      <c r="K101" s="24" t="str">
        <f t="shared" si="6"/>
        <v>-</v>
      </c>
      <c r="L101" s="7">
        <f>$I$101</f>
        <v>0</v>
      </c>
      <c r="M101" s="7">
        <f>$I$101</f>
        <v>0</v>
      </c>
      <c r="N101" s="7">
        <f>$I$101</f>
        <v>0</v>
      </c>
      <c r="O101" s="7">
        <f>$I$101</f>
        <v>0</v>
      </c>
    </row>
    <row r="102" spans="1:15" ht="15" customHeight="1">
      <c r="A102" s="5"/>
      <c r="B102" s="13" t="s">
        <v>64</v>
      </c>
      <c r="C102" s="14" t="s">
        <v>59</v>
      </c>
      <c r="D102" s="7"/>
      <c r="E102" s="7"/>
      <c r="F102" s="7"/>
      <c r="G102" s="7"/>
      <c r="H102" s="3"/>
      <c r="I102" s="7"/>
      <c r="J102" s="3"/>
      <c r="K102" s="24" t="str">
        <f>IF(AND(F102&gt;0,I102&gt;0),I102/F102,"-")</f>
        <v>-</v>
      </c>
      <c r="L102" s="7">
        <f>I102*$L$37</f>
        <v>0</v>
      </c>
      <c r="M102" s="7">
        <f>L102*$M$37</f>
        <v>0</v>
      </c>
      <c r="N102" s="7">
        <f>M102*$N$37</f>
        <v>0</v>
      </c>
      <c r="O102" s="7">
        <f>N102*$O$37</f>
        <v>0</v>
      </c>
    </row>
    <row r="103" spans="1:15" ht="60">
      <c r="A103" s="5" t="s">
        <v>169</v>
      </c>
      <c r="B103" s="9" t="s">
        <v>170</v>
      </c>
      <c r="C103" s="17" t="s">
        <v>16</v>
      </c>
      <c r="D103" s="44" t="str">
        <f>IF(AND(D15&gt;0,D90&gt;0),D90/D15,"0,0")</f>
        <v>0,0</v>
      </c>
      <c r="E103" s="44" t="str">
        <f>IF(AND(E15&gt;0,E90&gt;0),E90/E15,"0,0")</f>
        <v>0,0</v>
      </c>
      <c r="F103" s="44" t="str">
        <f>IF(AND(F15&gt;0,F90&gt;0),F90/F15,"0,0")</f>
        <v>0,0</v>
      </c>
      <c r="G103" s="44" t="e">
        <f>I9035230</f>
        <v>#NAME?</v>
      </c>
      <c r="H103" s="3"/>
      <c r="I103" s="44">
        <f>IF(AND(I15&gt;0,I90&gt;0),I90/I15,"0,0")</f>
        <v>3.3469504085122552</v>
      </c>
      <c r="J103" s="3" t="s">
        <v>210</v>
      </c>
      <c r="K103" s="24" t="e">
        <f>IF(AND(F103&gt;0,I103&gt;0),I103/F103,"-")</f>
        <v>#DIV/0!</v>
      </c>
      <c r="L103" s="44">
        <f>IF(AND(L15&gt;0,L90&gt;0),L90/L15,"0,0")</f>
        <v>3.3469504085122552</v>
      </c>
      <c r="M103" s="44">
        <f>IF(AND(M15&gt;0,M90&gt;0),M90/M15,"0,0")</f>
        <v>3.3469504085122552</v>
      </c>
      <c r="N103" s="44">
        <f>IF(AND(N15&gt;0,N90&gt;0),N90/N15,"0,0")</f>
        <v>3.3469504085122552</v>
      </c>
      <c r="O103" s="44">
        <f>IF(AND(O15&gt;0,O90&gt;0),O90/O15,"0,0")</f>
        <v>3.3469504085122552</v>
      </c>
    </row>
    <row r="104" spans="1:15" ht="15" customHeight="1">
      <c r="A104" s="5" t="s">
        <v>122</v>
      </c>
      <c r="B104" s="6" t="s">
        <v>31</v>
      </c>
      <c r="C104" s="17" t="s">
        <v>4</v>
      </c>
      <c r="D104" s="15">
        <f>ROUND(D105,1)+ROUND(D112,1)+ROUND(D131,1)+ROUND(D141,1)+ROUND(D142,1)+ROUND(D143,1)+ROUND(D144,1)+ROUND(D145,1)+ROUND(D146,1)</f>
        <v>0</v>
      </c>
      <c r="E104" s="15">
        <f>ROUND(E105,1)+ROUND(E112,1)+ROUND(E131,1)+ROUND(E141,1)+ROUND(E142,1)+ROUND(E143,1)+ROUND(E144,1)+ROUND(E145,1)+ROUND(E146,1)</f>
        <v>0</v>
      </c>
      <c r="F104" s="15">
        <f>ROUND(F105,1)+ROUND(F112,1)+ROUND(F131,1)+ROUND(F141,1)+ROUND(F142,1)+ROUND(F143,1)+ROUND(F144,1)+ROUND(F145,1)+ROUND(F146,1)</f>
        <v>0</v>
      </c>
      <c r="G104" s="15">
        <f>ROUND(G105,1)+ROUND(G112,1)+ROUND(G131,1)+ROUND(G141,1)+ROUND(G142,1)+ROUND(G143,1)+ROUND(G144,1)+ROUND(G145,1)+ROUND(G146,1)</f>
        <v>6</v>
      </c>
      <c r="H104" s="3"/>
      <c r="I104" s="15">
        <f>ROUND(I105,1)+ROUND(I112,1)+ROUND(I131,1)+ROUND(I141,1)+ROUND(I142,1)+ROUND(I143,1)+ROUND(I144,1)+ROUND(I145,1)+ROUND(I146,1)</f>
        <v>6</v>
      </c>
      <c r="J104" s="3"/>
      <c r="K104" s="24" t="str">
        <f t="shared" si="6"/>
        <v>-</v>
      </c>
      <c r="L104" s="15">
        <f>ROUND(L105,1)+ROUND(L112,1)+ROUND(L131,1)+ROUND(L141,1)+ROUND(L142,1)+ROUND(L143,1)+ROUND(L144,1)+ROUND(L145,1)+ROUND(L146,1)</f>
        <v>0</v>
      </c>
      <c r="M104" s="15">
        <f>ROUND(M105,1)+ROUND(M112,1)+ROUND(M131,1)+ROUND(M141,1)+ROUND(M142,1)+ROUND(M143,1)+ROUND(M144,1)+ROUND(M145,1)+ROUND(M146,1)</f>
        <v>0</v>
      </c>
      <c r="N104" s="15">
        <f>ROUND(N105,1)+ROUND(N112,1)+ROUND(N131,1)+ROUND(N141,1)+ROUND(N142,1)+ROUND(N143,1)+ROUND(N144,1)+ROUND(N145,1)+ROUND(N146,1)</f>
        <v>0</v>
      </c>
      <c r="O104" s="15">
        <f>ROUND(O105,1)+ROUND(O112,1)+ROUND(O131,1)+ROUND(O141,1)+ROUND(O142,1)+ROUND(O143,1)+ROUND(O144,1)+ROUND(O145,1)+ROUND(O146,1)</f>
        <v>0</v>
      </c>
    </row>
    <row r="105" spans="1:15" ht="15" customHeight="1">
      <c r="A105" s="5" t="s">
        <v>172</v>
      </c>
      <c r="B105" s="6" t="s">
        <v>225</v>
      </c>
      <c r="C105" s="5" t="s">
        <v>4</v>
      </c>
      <c r="D105" s="15"/>
      <c r="E105" s="15"/>
      <c r="F105" s="15"/>
      <c r="G105" s="15"/>
      <c r="H105" s="3"/>
      <c r="I105" s="15"/>
      <c r="J105" s="3"/>
      <c r="K105" s="24" t="str">
        <f t="shared" si="6"/>
        <v>-</v>
      </c>
      <c r="L105" s="15"/>
      <c r="M105" s="15"/>
      <c r="N105" s="15"/>
      <c r="O105" s="15"/>
    </row>
    <row r="106" spans="1:15" ht="15" customHeight="1">
      <c r="A106" s="5" t="s">
        <v>180</v>
      </c>
      <c r="B106" s="8" t="s">
        <v>230</v>
      </c>
      <c r="C106" s="5" t="s">
        <v>4</v>
      </c>
      <c r="D106" s="15"/>
      <c r="E106" s="15"/>
      <c r="F106" s="15"/>
      <c r="G106" s="15"/>
      <c r="H106" s="3"/>
      <c r="I106" s="15"/>
      <c r="J106" s="3"/>
      <c r="K106" s="24" t="str">
        <f t="shared" si="6"/>
        <v>-</v>
      </c>
      <c r="L106" s="15"/>
      <c r="M106" s="15"/>
      <c r="N106" s="15"/>
      <c r="O106" s="15"/>
    </row>
    <row r="107" spans="1:15" ht="15" customHeight="1">
      <c r="A107" s="5"/>
      <c r="B107" s="9" t="s">
        <v>226</v>
      </c>
      <c r="C107" s="17" t="s">
        <v>229</v>
      </c>
      <c r="D107" s="15"/>
      <c r="E107" s="15"/>
      <c r="F107" s="15"/>
      <c r="G107" s="15"/>
      <c r="H107" s="3"/>
      <c r="I107" s="15"/>
      <c r="J107" s="3"/>
      <c r="K107" s="24" t="str">
        <f t="shared" si="6"/>
        <v>-</v>
      </c>
      <c r="L107" s="15"/>
      <c r="M107" s="15"/>
      <c r="N107" s="15"/>
      <c r="O107" s="15"/>
    </row>
    <row r="108" spans="1:15" ht="15" customHeight="1">
      <c r="A108" s="5"/>
      <c r="B108" s="9" t="s">
        <v>227</v>
      </c>
      <c r="C108" s="17" t="s">
        <v>228</v>
      </c>
      <c r="D108" s="15"/>
      <c r="E108" s="15"/>
      <c r="F108" s="15"/>
      <c r="G108" s="15"/>
      <c r="H108" s="3"/>
      <c r="I108" s="15"/>
      <c r="J108" s="3"/>
      <c r="K108" s="24" t="str">
        <f t="shared" si="6"/>
        <v>-</v>
      </c>
      <c r="L108" s="15"/>
      <c r="M108" s="15"/>
      <c r="N108" s="15"/>
      <c r="O108" s="15"/>
    </row>
    <row r="109" spans="1:15" ht="15" customHeight="1">
      <c r="A109" s="5" t="s">
        <v>181</v>
      </c>
      <c r="B109" s="8" t="s">
        <v>231</v>
      </c>
      <c r="C109" s="5" t="s">
        <v>4</v>
      </c>
      <c r="D109" s="15"/>
      <c r="E109" s="15"/>
      <c r="F109" s="15"/>
      <c r="G109" s="15"/>
      <c r="H109" s="3"/>
      <c r="I109" s="15"/>
      <c r="J109" s="3"/>
      <c r="K109" s="24" t="str">
        <f t="shared" si="6"/>
        <v>-</v>
      </c>
      <c r="L109" s="15"/>
      <c r="M109" s="15"/>
      <c r="N109" s="15"/>
      <c r="O109" s="15"/>
    </row>
    <row r="110" spans="1:15" ht="15" customHeight="1">
      <c r="A110" s="5"/>
      <c r="B110" s="9" t="s">
        <v>226</v>
      </c>
      <c r="C110" s="17" t="s">
        <v>229</v>
      </c>
      <c r="D110" s="15"/>
      <c r="E110" s="15"/>
      <c r="F110" s="15"/>
      <c r="G110" s="15"/>
      <c r="H110" s="3"/>
      <c r="I110" s="15"/>
      <c r="J110" s="3"/>
      <c r="K110" s="24" t="str">
        <f t="shared" si="6"/>
        <v>-</v>
      </c>
      <c r="L110" s="15"/>
      <c r="M110" s="15"/>
      <c r="N110" s="15"/>
      <c r="O110" s="15"/>
    </row>
    <row r="111" spans="1:15" ht="15" customHeight="1">
      <c r="A111" s="5"/>
      <c r="B111" s="9" t="s">
        <v>227</v>
      </c>
      <c r="C111" s="17" t="s">
        <v>228</v>
      </c>
      <c r="D111" s="15"/>
      <c r="E111" s="15"/>
      <c r="F111" s="15"/>
      <c r="G111" s="15"/>
      <c r="H111" s="3"/>
      <c r="I111" s="15"/>
      <c r="J111" s="3"/>
      <c r="K111" s="24" t="str">
        <f t="shared" si="6"/>
        <v>-</v>
      </c>
      <c r="L111" s="15"/>
      <c r="M111" s="15"/>
      <c r="N111" s="15"/>
      <c r="O111" s="15"/>
    </row>
    <row r="112" spans="1:15" ht="49.5" customHeight="1">
      <c r="A112" s="5" t="s">
        <v>173</v>
      </c>
      <c r="B112" s="6" t="s">
        <v>96</v>
      </c>
      <c r="C112" s="17" t="s">
        <v>229</v>
      </c>
      <c r="D112" s="7"/>
      <c r="E112" s="7"/>
      <c r="F112" s="7"/>
      <c r="G112" s="7"/>
      <c r="H112" s="3"/>
      <c r="I112" s="7"/>
      <c r="J112" s="3"/>
      <c r="K112" s="24" t="str">
        <f t="shared" si="6"/>
        <v>-</v>
      </c>
      <c r="L112" s="7"/>
      <c r="M112" s="7"/>
      <c r="N112" s="7"/>
      <c r="O112" s="7"/>
    </row>
    <row r="113" spans="1:15" ht="15" customHeight="1">
      <c r="A113" s="5" t="s">
        <v>182</v>
      </c>
      <c r="B113" s="8" t="s">
        <v>30</v>
      </c>
      <c r="C113" s="17" t="s">
        <v>228</v>
      </c>
      <c r="D113" s="7"/>
      <c r="E113" s="7"/>
      <c r="F113" s="7"/>
      <c r="G113" s="7"/>
      <c r="H113" s="3"/>
      <c r="I113" s="7"/>
      <c r="J113" s="3"/>
      <c r="K113" s="24" t="str">
        <f t="shared" si="6"/>
        <v>-</v>
      </c>
      <c r="L113" s="7"/>
      <c r="M113" s="7"/>
      <c r="N113" s="7"/>
      <c r="O113" s="7"/>
    </row>
    <row r="114" spans="1:15" ht="15" customHeight="1">
      <c r="A114" s="5"/>
      <c r="B114" s="9" t="s">
        <v>99</v>
      </c>
      <c r="C114" s="5" t="s">
        <v>102</v>
      </c>
      <c r="D114" s="7"/>
      <c r="E114" s="7"/>
      <c r="F114" s="7"/>
      <c r="G114" s="7"/>
      <c r="H114" s="3"/>
      <c r="I114" s="7"/>
      <c r="J114" s="3"/>
      <c r="K114" s="24" t="str">
        <f t="shared" si="6"/>
        <v>-</v>
      </c>
      <c r="L114" s="7"/>
      <c r="M114" s="7"/>
      <c r="N114" s="7"/>
      <c r="O114" s="7"/>
    </row>
    <row r="115" spans="1:15" ht="15" customHeight="1">
      <c r="A115" s="5"/>
      <c r="B115" s="9" t="s">
        <v>100</v>
      </c>
      <c r="C115" s="5" t="s">
        <v>101</v>
      </c>
      <c r="D115" s="7"/>
      <c r="E115" s="7"/>
      <c r="F115" s="7"/>
      <c r="G115" s="7"/>
      <c r="H115" s="3"/>
      <c r="I115" s="7"/>
      <c r="J115" s="3"/>
      <c r="K115" s="24" t="str">
        <f t="shared" si="6"/>
        <v>-</v>
      </c>
      <c r="L115" s="7"/>
      <c r="M115" s="7"/>
      <c r="N115" s="7"/>
      <c r="O115" s="7"/>
    </row>
    <row r="116" spans="1:15" ht="15" customHeight="1">
      <c r="A116" s="5" t="s">
        <v>183</v>
      </c>
      <c r="B116" s="8" t="s">
        <v>103</v>
      </c>
      <c r="C116" s="5" t="s">
        <v>4</v>
      </c>
      <c r="D116" s="7"/>
      <c r="E116" s="7"/>
      <c r="F116" s="7"/>
      <c r="G116" s="7"/>
      <c r="H116" s="3"/>
      <c r="I116" s="7"/>
      <c r="J116" s="3"/>
      <c r="K116" s="24" t="str">
        <f t="shared" si="6"/>
        <v>-</v>
      </c>
      <c r="L116" s="7"/>
      <c r="M116" s="7"/>
      <c r="N116" s="7"/>
      <c r="O116" s="7"/>
    </row>
    <row r="117" spans="1:15" ht="15" customHeight="1">
      <c r="A117" s="5"/>
      <c r="B117" s="9" t="s">
        <v>104</v>
      </c>
      <c r="C117" s="5" t="s">
        <v>67</v>
      </c>
      <c r="D117" s="7"/>
      <c r="E117" s="7"/>
      <c r="F117" s="7"/>
      <c r="G117" s="7"/>
      <c r="H117" s="3"/>
      <c r="I117" s="7"/>
      <c r="J117" s="3"/>
      <c r="K117" s="24" t="str">
        <f t="shared" si="6"/>
        <v>-</v>
      </c>
      <c r="L117" s="7"/>
      <c r="M117" s="7"/>
      <c r="N117" s="7"/>
      <c r="O117" s="7"/>
    </row>
    <row r="118" spans="1:15" ht="15" customHeight="1">
      <c r="A118" s="5"/>
      <c r="B118" s="9" t="s">
        <v>105</v>
      </c>
      <c r="C118" s="5" t="s">
        <v>11</v>
      </c>
      <c r="D118" s="7"/>
      <c r="E118" s="7"/>
      <c r="F118" s="7"/>
      <c r="G118" s="7"/>
      <c r="H118" s="3"/>
      <c r="I118" s="7"/>
      <c r="J118" s="3"/>
      <c r="K118" s="24" t="str">
        <f t="shared" si="6"/>
        <v>-</v>
      </c>
      <c r="L118" s="7"/>
      <c r="M118" s="7"/>
      <c r="N118" s="7"/>
      <c r="O118" s="7"/>
    </row>
    <row r="119" spans="1:15" ht="15" customHeight="1">
      <c r="A119" s="5" t="s">
        <v>184</v>
      </c>
      <c r="B119" s="8" t="s">
        <v>29</v>
      </c>
      <c r="C119" s="5" t="s">
        <v>4</v>
      </c>
      <c r="D119" s="7"/>
      <c r="E119" s="7"/>
      <c r="F119" s="7"/>
      <c r="G119" s="7"/>
      <c r="H119" s="3"/>
      <c r="I119" s="7"/>
      <c r="J119" s="3"/>
      <c r="K119" s="24" t="str">
        <f t="shared" si="6"/>
        <v>-</v>
      </c>
      <c r="L119" s="7"/>
      <c r="M119" s="7"/>
      <c r="N119" s="7"/>
      <c r="O119" s="7"/>
    </row>
    <row r="120" spans="1:15" ht="15" customHeight="1">
      <c r="A120" s="5"/>
      <c r="B120" s="9" t="s">
        <v>106</v>
      </c>
      <c r="C120" s="5" t="s">
        <v>67</v>
      </c>
      <c r="D120" s="7"/>
      <c r="E120" s="7"/>
      <c r="F120" s="7"/>
      <c r="G120" s="7"/>
      <c r="H120" s="3"/>
      <c r="I120" s="7"/>
      <c r="J120" s="3"/>
      <c r="K120" s="24" t="str">
        <f t="shared" si="6"/>
        <v>-</v>
      </c>
      <c r="L120" s="7"/>
      <c r="M120" s="7"/>
      <c r="N120" s="7"/>
      <c r="O120" s="7"/>
    </row>
    <row r="121" spans="1:15" ht="15" customHeight="1">
      <c r="A121" s="5"/>
      <c r="B121" s="9" t="s">
        <v>107</v>
      </c>
      <c r="C121" s="5" t="s">
        <v>11</v>
      </c>
      <c r="D121" s="7"/>
      <c r="E121" s="7"/>
      <c r="F121" s="7"/>
      <c r="G121" s="7"/>
      <c r="H121" s="3"/>
      <c r="I121" s="7"/>
      <c r="J121" s="3"/>
      <c r="K121" s="24" t="str">
        <f t="shared" si="6"/>
        <v>-</v>
      </c>
      <c r="L121" s="7"/>
      <c r="M121" s="7"/>
      <c r="N121" s="7"/>
      <c r="O121" s="7"/>
    </row>
    <row r="122" spans="1:15" ht="15" customHeight="1">
      <c r="A122" s="5" t="s">
        <v>185</v>
      </c>
      <c r="B122" s="8" t="s">
        <v>28</v>
      </c>
      <c r="C122" s="5" t="s">
        <v>4</v>
      </c>
      <c r="D122" s="7"/>
      <c r="E122" s="7"/>
      <c r="F122" s="7"/>
      <c r="G122" s="7"/>
      <c r="H122" s="3"/>
      <c r="I122" s="7"/>
      <c r="J122" s="3"/>
      <c r="K122" s="24" t="str">
        <f t="shared" si="6"/>
        <v>-</v>
      </c>
      <c r="L122" s="7"/>
      <c r="M122" s="7"/>
      <c r="N122" s="7"/>
      <c r="O122" s="7"/>
    </row>
    <row r="123" spans="1:15" ht="15" customHeight="1">
      <c r="A123" s="5"/>
      <c r="B123" s="9" t="s">
        <v>65</v>
      </c>
      <c r="C123" s="5" t="s">
        <v>67</v>
      </c>
      <c r="D123" s="7"/>
      <c r="E123" s="7"/>
      <c r="F123" s="7"/>
      <c r="G123" s="7"/>
      <c r="H123" s="3"/>
      <c r="I123" s="7"/>
      <c r="J123" s="3"/>
      <c r="K123" s="24" t="str">
        <f t="shared" si="6"/>
        <v>-</v>
      </c>
      <c r="L123" s="7"/>
      <c r="M123" s="7"/>
      <c r="N123" s="7"/>
      <c r="O123" s="7"/>
    </row>
    <row r="124" spans="1:15" ht="15" customHeight="1">
      <c r="A124" s="5"/>
      <c r="B124" s="9" t="s">
        <v>66</v>
      </c>
      <c r="C124" s="5" t="s">
        <v>11</v>
      </c>
      <c r="D124" s="7"/>
      <c r="E124" s="7"/>
      <c r="F124" s="7"/>
      <c r="G124" s="7"/>
      <c r="H124" s="3"/>
      <c r="I124" s="7"/>
      <c r="J124" s="3"/>
      <c r="K124" s="24" t="str">
        <f t="shared" si="6"/>
        <v>-</v>
      </c>
      <c r="L124" s="7"/>
      <c r="M124" s="7"/>
      <c r="N124" s="7"/>
      <c r="O124" s="7"/>
    </row>
    <row r="125" spans="1:15" ht="15" customHeight="1">
      <c r="A125" s="5" t="s">
        <v>186</v>
      </c>
      <c r="B125" s="8" t="s">
        <v>97</v>
      </c>
      <c r="C125" s="5" t="s">
        <v>4</v>
      </c>
      <c r="D125" s="7"/>
      <c r="E125" s="7"/>
      <c r="F125" s="7"/>
      <c r="G125" s="7"/>
      <c r="H125" s="3"/>
      <c r="I125" s="7"/>
      <c r="J125" s="3"/>
      <c r="K125" s="24" t="str">
        <f t="shared" si="6"/>
        <v>-</v>
      </c>
      <c r="L125" s="7"/>
      <c r="M125" s="7"/>
      <c r="N125" s="7"/>
      <c r="O125" s="7"/>
    </row>
    <row r="126" spans="1:15" ht="15" customHeight="1">
      <c r="A126" s="5"/>
      <c r="B126" s="9" t="s">
        <v>108</v>
      </c>
      <c r="C126" s="5" t="s">
        <v>67</v>
      </c>
      <c r="D126" s="7"/>
      <c r="E126" s="7"/>
      <c r="F126" s="7"/>
      <c r="G126" s="7"/>
      <c r="H126" s="3"/>
      <c r="I126" s="7"/>
      <c r="J126" s="3"/>
      <c r="K126" s="24" t="str">
        <f t="shared" si="6"/>
        <v>-</v>
      </c>
      <c r="L126" s="7"/>
      <c r="M126" s="7"/>
      <c r="N126" s="7"/>
      <c r="O126" s="7"/>
    </row>
    <row r="127" spans="1:15" ht="15" customHeight="1">
      <c r="A127" s="5"/>
      <c r="B127" s="9" t="s">
        <v>109</v>
      </c>
      <c r="C127" s="5" t="s">
        <v>11</v>
      </c>
      <c r="D127" s="7"/>
      <c r="E127" s="7"/>
      <c r="F127" s="7"/>
      <c r="G127" s="7"/>
      <c r="H127" s="3"/>
      <c r="I127" s="7"/>
      <c r="J127" s="3"/>
      <c r="K127" s="24" t="str">
        <f t="shared" si="6"/>
        <v>-</v>
      </c>
      <c r="L127" s="7"/>
      <c r="M127" s="7"/>
      <c r="N127" s="7"/>
      <c r="O127" s="7"/>
    </row>
    <row r="128" spans="1:15" ht="15" customHeight="1">
      <c r="A128" s="5" t="s">
        <v>187</v>
      </c>
      <c r="B128" s="8" t="s">
        <v>98</v>
      </c>
      <c r="C128" s="5" t="s">
        <v>4</v>
      </c>
      <c r="D128" s="7"/>
      <c r="E128" s="7"/>
      <c r="F128" s="7"/>
      <c r="G128" s="7"/>
      <c r="H128" s="3"/>
      <c r="I128" s="7"/>
      <c r="J128" s="3"/>
      <c r="K128" s="24" t="str">
        <f t="shared" si="6"/>
        <v>-</v>
      </c>
      <c r="L128" s="7"/>
      <c r="M128" s="7"/>
      <c r="N128" s="7"/>
      <c r="O128" s="7"/>
    </row>
    <row r="129" spans="1:15" ht="15" customHeight="1">
      <c r="A129" s="5"/>
      <c r="B129" s="9" t="s">
        <v>110</v>
      </c>
      <c r="C129" s="5" t="s">
        <v>67</v>
      </c>
      <c r="D129" s="7"/>
      <c r="E129" s="7"/>
      <c r="F129" s="7"/>
      <c r="G129" s="7"/>
      <c r="H129" s="3"/>
      <c r="I129" s="7"/>
      <c r="J129" s="3"/>
      <c r="K129" s="24" t="str">
        <f t="shared" si="6"/>
        <v>-</v>
      </c>
      <c r="L129" s="7"/>
      <c r="M129" s="7"/>
      <c r="N129" s="7"/>
      <c r="O129" s="7"/>
    </row>
    <row r="130" spans="1:15" ht="15" customHeight="1">
      <c r="A130" s="5"/>
      <c r="B130" s="9" t="s">
        <v>111</v>
      </c>
      <c r="C130" s="5" t="s">
        <v>11</v>
      </c>
      <c r="D130" s="7"/>
      <c r="E130" s="7"/>
      <c r="F130" s="7"/>
      <c r="G130" s="7"/>
      <c r="H130" s="3"/>
      <c r="I130" s="7"/>
      <c r="J130" s="3"/>
      <c r="K130" s="24" t="str">
        <f t="shared" si="6"/>
        <v>-</v>
      </c>
      <c r="L130" s="7"/>
      <c r="M130" s="7"/>
      <c r="N130" s="7"/>
      <c r="O130" s="7"/>
    </row>
    <row r="131" spans="1:15" ht="28.5" customHeight="1">
      <c r="A131" s="5" t="s">
        <v>174</v>
      </c>
      <c r="B131" s="6" t="s">
        <v>188</v>
      </c>
      <c r="C131" s="17" t="s">
        <v>4</v>
      </c>
      <c r="D131" s="15">
        <f>ROUND(D132,1)+ROUND(D133,1)+ROUND(D134,1)+ROUND(D135,1)+ROUND(D136,1)+ROUND(D137,1)+ROUND(D138,1)+ROUND(D139,1)</f>
        <v>0</v>
      </c>
      <c r="E131" s="15">
        <f>ROUND(E132,1)+ROUND(E133,1)+ROUND(E134,1)+ROUND(E135,1)+ROUND(E136,1)+ROUND(E137,1)+ROUND(E138,1)+ROUND(E139,1)</f>
        <v>0</v>
      </c>
      <c r="F131" s="15">
        <f>ROUND(F132,1)+ROUND(F133,1)+ROUND(F134,1)+ROUND(F135,1)+ROUND(F136,1)+ROUND(F137,1)+ROUND(F138,1)+ROUND(F139,1)</f>
        <v>0</v>
      </c>
      <c r="G131" s="15">
        <f>ROUND(G132,1)+ROUND(G133,1)+ROUND(G134,1)+ROUND(G135,1)+ROUND(G136,1)+ROUND(G137,1)+ROUND(G138,1)+ROUND(G139,1)</f>
        <v>0</v>
      </c>
      <c r="H131" s="3"/>
      <c r="I131" s="15">
        <f>ROUND(I132,1)+ROUND(I133,1)+ROUND(I134,1)+ROUND(I135,1)+ROUND(I136,1)+ROUND(I137,1)+ROUND(I138,1)+ROUND(I139,1)</f>
        <v>0</v>
      </c>
      <c r="J131" s="3"/>
      <c r="K131" s="24" t="str">
        <f t="shared" si="6"/>
        <v>-</v>
      </c>
      <c r="L131" s="15">
        <f>ROUND(L132,1)+ROUND(L133,1)+ROUND(L134,1)+ROUND(L135,1)+ROUND(L136,1)+ROUND(L137,1)+ROUND(L138,1)+ROUND(L139,1)</f>
        <v>0</v>
      </c>
      <c r="M131" s="15">
        <f>ROUND(M132,1)+ROUND(M133,1)+ROUND(M134,1)+ROUND(M135,1)+ROUND(M136,1)+ROUND(M137,1)+ROUND(M138,1)+ROUND(M139,1)</f>
        <v>0</v>
      </c>
      <c r="N131" s="15">
        <f>ROUND(N132,1)+ROUND(N133,1)+ROUND(N134,1)+ROUND(N135,1)+ROUND(N136,1)+ROUND(N137,1)+ROUND(N138,1)+ROUND(N139,1)</f>
        <v>0</v>
      </c>
      <c r="O131" s="15">
        <f>ROUND(O132,1)+ROUND(O133,1)+ROUND(O134,1)+ROUND(O135,1)+ROUND(O136,1)+ROUND(O137,1)+ROUND(O138,1)+ROUND(O139,1)</f>
        <v>0</v>
      </c>
    </row>
    <row r="132" spans="1:15" ht="15" customHeight="1">
      <c r="A132" s="5" t="s">
        <v>232</v>
      </c>
      <c r="B132" s="8" t="s">
        <v>27</v>
      </c>
      <c r="C132" s="5" t="s">
        <v>4</v>
      </c>
      <c r="D132" s="7"/>
      <c r="E132" s="7"/>
      <c r="F132" s="7"/>
      <c r="G132" s="7"/>
      <c r="H132" s="3"/>
      <c r="I132" s="7"/>
      <c r="J132" s="3"/>
      <c r="K132" s="24" t="str">
        <f t="shared" si="6"/>
        <v>-</v>
      </c>
      <c r="L132" s="7"/>
      <c r="M132" s="7"/>
      <c r="N132" s="7"/>
      <c r="O132" s="7"/>
    </row>
    <row r="133" spans="1:15" ht="15" customHeight="1">
      <c r="A133" s="5" t="s">
        <v>233</v>
      </c>
      <c r="B133" s="8" t="s">
        <v>26</v>
      </c>
      <c r="C133" s="5" t="s">
        <v>4</v>
      </c>
      <c r="D133" s="7"/>
      <c r="E133" s="7"/>
      <c r="F133" s="7"/>
      <c r="G133" s="7"/>
      <c r="H133" s="3"/>
      <c r="I133" s="7"/>
      <c r="J133" s="3"/>
      <c r="K133" s="24" t="str">
        <f t="shared" si="6"/>
        <v>-</v>
      </c>
      <c r="L133" s="7"/>
      <c r="M133" s="7"/>
      <c r="N133" s="7"/>
      <c r="O133" s="7"/>
    </row>
    <row r="134" spans="1:15" ht="15" customHeight="1">
      <c r="A134" s="5" t="s">
        <v>234</v>
      </c>
      <c r="B134" s="8" t="s">
        <v>25</v>
      </c>
      <c r="C134" s="5" t="s">
        <v>4</v>
      </c>
      <c r="D134" s="7"/>
      <c r="E134" s="7"/>
      <c r="F134" s="7"/>
      <c r="G134" s="7"/>
      <c r="H134" s="3"/>
      <c r="I134" s="7"/>
      <c r="J134" s="3"/>
      <c r="K134" s="24" t="str">
        <f t="shared" si="6"/>
        <v>-</v>
      </c>
      <c r="L134" s="7"/>
      <c r="M134" s="7"/>
      <c r="N134" s="7"/>
      <c r="O134" s="7"/>
    </row>
    <row r="135" spans="1:15" ht="15" customHeight="1">
      <c r="A135" s="5" t="s">
        <v>235</v>
      </c>
      <c r="B135" s="8" t="s">
        <v>24</v>
      </c>
      <c r="C135" s="5" t="s">
        <v>4</v>
      </c>
      <c r="D135" s="7"/>
      <c r="E135" s="7"/>
      <c r="F135" s="7"/>
      <c r="G135" s="7"/>
      <c r="H135" s="3"/>
      <c r="I135" s="7"/>
      <c r="J135" s="3"/>
      <c r="K135" s="24" t="str">
        <f t="shared" si="6"/>
        <v>-</v>
      </c>
      <c r="L135" s="7"/>
      <c r="M135" s="7"/>
      <c r="N135" s="7"/>
      <c r="O135" s="7"/>
    </row>
    <row r="136" spans="1:15" ht="15" customHeight="1">
      <c r="A136" s="5" t="s">
        <v>236</v>
      </c>
      <c r="B136" s="8" t="s">
        <v>23</v>
      </c>
      <c r="C136" s="5" t="s">
        <v>4</v>
      </c>
      <c r="D136" s="7"/>
      <c r="E136" s="7"/>
      <c r="F136" s="7"/>
      <c r="G136" s="7"/>
      <c r="H136" s="3"/>
      <c r="I136" s="7"/>
      <c r="J136" s="3"/>
      <c r="K136" s="24" t="str">
        <f t="shared" si="6"/>
        <v>-</v>
      </c>
      <c r="L136" s="7"/>
      <c r="M136" s="7"/>
      <c r="N136" s="7"/>
      <c r="O136" s="7"/>
    </row>
    <row r="137" spans="1:15" ht="15" customHeight="1">
      <c r="A137" s="5" t="s">
        <v>237</v>
      </c>
      <c r="B137" s="8" t="s">
        <v>22</v>
      </c>
      <c r="C137" s="5" t="s">
        <v>4</v>
      </c>
      <c r="D137" s="7"/>
      <c r="E137" s="7"/>
      <c r="F137" s="7"/>
      <c r="G137" s="7"/>
      <c r="H137" s="3"/>
      <c r="I137" s="7"/>
      <c r="J137" s="3"/>
      <c r="K137" s="24" t="str">
        <f t="shared" si="6"/>
        <v>-</v>
      </c>
      <c r="L137" s="7"/>
      <c r="M137" s="7"/>
      <c r="N137" s="7"/>
      <c r="O137" s="7"/>
    </row>
    <row r="138" spans="1:15" ht="15" customHeight="1">
      <c r="A138" s="5" t="s">
        <v>238</v>
      </c>
      <c r="B138" s="8" t="s">
        <v>21</v>
      </c>
      <c r="C138" s="5" t="s">
        <v>4</v>
      </c>
      <c r="D138" s="7"/>
      <c r="E138" s="7"/>
      <c r="F138" s="7"/>
      <c r="G138" s="7"/>
      <c r="H138" s="3"/>
      <c r="I138" s="7"/>
      <c r="J138" s="3"/>
      <c r="K138" s="24" t="str">
        <f t="shared" si="6"/>
        <v>-</v>
      </c>
      <c r="L138" s="7"/>
      <c r="M138" s="7"/>
      <c r="N138" s="7"/>
      <c r="O138" s="7"/>
    </row>
    <row r="139" spans="1:15" ht="15" customHeight="1">
      <c r="A139" s="5" t="s">
        <v>239</v>
      </c>
      <c r="B139" s="8" t="s">
        <v>113</v>
      </c>
      <c r="C139" s="5" t="s">
        <v>4</v>
      </c>
      <c r="D139" s="7">
        <f>D140</f>
        <v>0</v>
      </c>
      <c r="E139" s="7">
        <f>E140</f>
        <v>0</v>
      </c>
      <c r="F139" s="7">
        <f>F140</f>
        <v>0</v>
      </c>
      <c r="G139" s="7">
        <f aca="true" t="shared" si="7" ref="G139:O139">G140</f>
        <v>0</v>
      </c>
      <c r="H139" s="3"/>
      <c r="I139" s="7">
        <f t="shared" si="7"/>
        <v>0</v>
      </c>
      <c r="J139" s="3"/>
      <c r="K139" s="24" t="str">
        <f t="shared" si="6"/>
        <v>-</v>
      </c>
      <c r="L139" s="7">
        <f>L140</f>
        <v>0</v>
      </c>
      <c r="M139" s="7">
        <f t="shared" si="7"/>
        <v>0</v>
      </c>
      <c r="N139" s="7">
        <f t="shared" si="7"/>
        <v>0</v>
      </c>
      <c r="O139" s="7">
        <f t="shared" si="7"/>
        <v>0</v>
      </c>
    </row>
    <row r="140" spans="1:15" ht="42" customHeight="1">
      <c r="A140" s="5"/>
      <c r="B140" s="9" t="s">
        <v>112</v>
      </c>
      <c r="C140" s="5" t="s">
        <v>4</v>
      </c>
      <c r="D140" s="7"/>
      <c r="E140" s="7"/>
      <c r="F140" s="7"/>
      <c r="G140" s="7"/>
      <c r="H140" s="3"/>
      <c r="I140" s="7"/>
      <c r="J140" s="3"/>
      <c r="K140" s="24" t="str">
        <f t="shared" si="6"/>
        <v>-</v>
      </c>
      <c r="L140" s="7"/>
      <c r="M140" s="7"/>
      <c r="N140" s="7"/>
      <c r="O140" s="7"/>
    </row>
    <row r="141" spans="1:15" ht="58.5" customHeight="1">
      <c r="A141" s="5" t="s">
        <v>175</v>
      </c>
      <c r="B141" s="6" t="s">
        <v>195</v>
      </c>
      <c r="C141" s="5" t="s">
        <v>4</v>
      </c>
      <c r="D141" s="7"/>
      <c r="E141" s="7"/>
      <c r="F141" s="7"/>
      <c r="G141" s="7">
        <v>6</v>
      </c>
      <c r="H141" s="3"/>
      <c r="I141" s="7">
        <v>6</v>
      </c>
      <c r="J141" s="3"/>
      <c r="K141" s="24" t="str">
        <f t="shared" si="6"/>
        <v>-</v>
      </c>
      <c r="L141" s="7"/>
      <c r="M141" s="7"/>
      <c r="N141" s="7"/>
      <c r="O141" s="7"/>
    </row>
    <row r="142" spans="1:15" ht="46.5" customHeight="1">
      <c r="A142" s="5" t="s">
        <v>176</v>
      </c>
      <c r="B142" s="6" t="s">
        <v>58</v>
      </c>
      <c r="C142" s="5" t="s">
        <v>4</v>
      </c>
      <c r="D142" s="7"/>
      <c r="E142" s="7"/>
      <c r="F142" s="7"/>
      <c r="G142" s="7"/>
      <c r="H142" s="3"/>
      <c r="I142" s="7"/>
      <c r="J142" s="3"/>
      <c r="K142" s="24" t="str">
        <f t="shared" si="6"/>
        <v>-</v>
      </c>
      <c r="L142" s="7"/>
      <c r="M142" s="7"/>
      <c r="N142" s="7"/>
      <c r="O142" s="7"/>
    </row>
    <row r="143" spans="1:15" ht="45.75" customHeight="1">
      <c r="A143" s="5" t="s">
        <v>177</v>
      </c>
      <c r="B143" s="6" t="s">
        <v>34</v>
      </c>
      <c r="C143" s="5" t="s">
        <v>4</v>
      </c>
      <c r="D143" s="7"/>
      <c r="E143" s="7"/>
      <c r="F143" s="7"/>
      <c r="G143" s="7"/>
      <c r="H143" s="3"/>
      <c r="I143" s="7"/>
      <c r="J143" s="3"/>
      <c r="K143" s="24" t="str">
        <f t="shared" si="6"/>
        <v>-</v>
      </c>
      <c r="L143" s="7"/>
      <c r="M143" s="7"/>
      <c r="N143" s="7"/>
      <c r="O143" s="7"/>
    </row>
    <row r="144" spans="1:15" ht="18.75" customHeight="1">
      <c r="A144" s="5" t="s">
        <v>178</v>
      </c>
      <c r="B144" s="6" t="s">
        <v>20</v>
      </c>
      <c r="C144" s="5" t="s">
        <v>4</v>
      </c>
      <c r="D144" s="7"/>
      <c r="E144" s="7"/>
      <c r="F144" s="7"/>
      <c r="G144" s="7"/>
      <c r="H144" s="3"/>
      <c r="I144" s="7"/>
      <c r="J144" s="3"/>
      <c r="K144" s="24" t="str">
        <f t="shared" si="6"/>
        <v>-</v>
      </c>
      <c r="L144" s="7"/>
      <c r="M144" s="7"/>
      <c r="N144" s="7"/>
      <c r="O144" s="7"/>
    </row>
    <row r="145" spans="1:15" ht="73.5" customHeight="1">
      <c r="A145" s="5" t="s">
        <v>179</v>
      </c>
      <c r="B145" s="6" t="s">
        <v>35</v>
      </c>
      <c r="C145" s="5" t="s">
        <v>4</v>
      </c>
      <c r="D145" s="7"/>
      <c r="E145" s="7"/>
      <c r="F145" s="7"/>
      <c r="G145" s="7"/>
      <c r="H145" s="3"/>
      <c r="I145" s="7"/>
      <c r="J145" s="3"/>
      <c r="K145" s="24" t="str">
        <f t="shared" si="6"/>
        <v>-</v>
      </c>
      <c r="L145" s="7"/>
      <c r="M145" s="7"/>
      <c r="N145" s="7"/>
      <c r="O145" s="7"/>
    </row>
    <row r="146" spans="1:15" ht="15" customHeight="1">
      <c r="A146" s="5" t="s">
        <v>240</v>
      </c>
      <c r="B146" s="6" t="s">
        <v>19</v>
      </c>
      <c r="C146" s="5" t="s">
        <v>4</v>
      </c>
      <c r="D146" s="7"/>
      <c r="E146" s="7"/>
      <c r="F146" s="7"/>
      <c r="G146" s="7"/>
      <c r="H146" s="3"/>
      <c r="I146" s="7"/>
      <c r="J146" s="3"/>
      <c r="K146" s="24" t="str">
        <f t="shared" si="6"/>
        <v>-</v>
      </c>
      <c r="L146" s="7"/>
      <c r="M146" s="7"/>
      <c r="N146" s="7"/>
      <c r="O146" s="7"/>
    </row>
    <row r="147" spans="1:15" ht="15" customHeight="1">
      <c r="A147" s="5" t="s">
        <v>241</v>
      </c>
      <c r="B147" s="8" t="s">
        <v>18</v>
      </c>
      <c r="C147" s="5" t="s">
        <v>4</v>
      </c>
      <c r="D147" s="7"/>
      <c r="E147" s="7"/>
      <c r="F147" s="7"/>
      <c r="G147" s="7"/>
      <c r="H147" s="3"/>
      <c r="I147" s="7"/>
      <c r="J147" s="3"/>
      <c r="K147" s="24" t="str">
        <f t="shared" si="6"/>
        <v>-</v>
      </c>
      <c r="L147" s="7"/>
      <c r="M147" s="7"/>
      <c r="N147" s="7"/>
      <c r="O147" s="7"/>
    </row>
    <row r="148" spans="1:15" ht="15" customHeight="1">
      <c r="A148" s="5" t="s">
        <v>242</v>
      </c>
      <c r="B148" s="8" t="s">
        <v>17</v>
      </c>
      <c r="C148" s="5" t="s">
        <v>4</v>
      </c>
      <c r="D148" s="7"/>
      <c r="E148" s="7"/>
      <c r="F148" s="7"/>
      <c r="G148" s="7"/>
      <c r="H148" s="3"/>
      <c r="I148" s="7"/>
      <c r="J148" s="3"/>
      <c r="K148" s="24" t="str">
        <f t="shared" si="6"/>
        <v>-</v>
      </c>
      <c r="L148" s="7"/>
      <c r="M148" s="7"/>
      <c r="N148" s="7"/>
      <c r="O148" s="7"/>
    </row>
    <row r="149" spans="1:15" ht="15">
      <c r="A149" s="5" t="s">
        <v>84</v>
      </c>
      <c r="B149" s="12" t="s">
        <v>8</v>
      </c>
      <c r="C149" s="5" t="s">
        <v>4</v>
      </c>
      <c r="D149" s="7"/>
      <c r="E149" s="7"/>
      <c r="F149" s="7"/>
      <c r="G149" s="7">
        <v>201.9</v>
      </c>
      <c r="H149" s="3"/>
      <c r="I149" s="7">
        <v>201.9</v>
      </c>
      <c r="J149" s="3"/>
      <c r="K149" s="24" t="str">
        <f t="shared" si="6"/>
        <v>-</v>
      </c>
      <c r="L149" s="7">
        <f>$I$149</f>
        <v>201.9</v>
      </c>
      <c r="M149" s="7">
        <f>$I$149</f>
        <v>201.9</v>
      </c>
      <c r="N149" s="7">
        <f>$I$149</f>
        <v>201.9</v>
      </c>
      <c r="O149" s="7">
        <f>$I$149</f>
        <v>201.9</v>
      </c>
    </row>
    <row r="150" spans="1:15" ht="15" customHeight="1">
      <c r="A150" s="5" t="s">
        <v>85</v>
      </c>
      <c r="B150" s="12" t="s">
        <v>9</v>
      </c>
      <c r="C150" s="17" t="s">
        <v>4</v>
      </c>
      <c r="D150" s="15"/>
      <c r="E150" s="15"/>
      <c r="F150" s="15"/>
      <c r="G150" s="15">
        <f>ROUND(G151,1)+ROUND(G152,1)+ROUND(G153,1)</f>
        <v>0</v>
      </c>
      <c r="H150" s="3"/>
      <c r="I150" s="15">
        <f>ROUND(I151,1)+ROUND(I152,1)+ROUND(I153,1)</f>
        <v>0</v>
      </c>
      <c r="J150" s="3"/>
      <c r="K150" s="24" t="str">
        <f t="shared" si="6"/>
        <v>-</v>
      </c>
      <c r="L150" s="15">
        <f>ROUND(L151,1)+ROUND(L152,1)+ROUND(L153,1)</f>
        <v>0</v>
      </c>
      <c r="M150" s="15">
        <f>ROUND(M151,1)+ROUND(M152,1)+ROUND(M153,1)</f>
        <v>0</v>
      </c>
      <c r="N150" s="15">
        <f>ROUND(N151,1)+ROUND(N152,1)+ROUND(N153,1)</f>
        <v>0</v>
      </c>
      <c r="O150" s="15">
        <f>ROUND(O151,1)+ROUND(O152,1)+ROUND(O153,1)</f>
        <v>0</v>
      </c>
    </row>
    <row r="151" spans="1:15" ht="48" customHeight="1" hidden="1">
      <c r="A151" s="5" t="s">
        <v>189</v>
      </c>
      <c r="B151" s="6" t="s">
        <v>37</v>
      </c>
      <c r="C151" s="5" t="s">
        <v>4</v>
      </c>
      <c r="D151" s="7"/>
      <c r="E151" s="7"/>
      <c r="F151" s="7"/>
      <c r="G151" s="7"/>
      <c r="H151" s="3"/>
      <c r="I151" s="7"/>
      <c r="J151" s="3"/>
      <c r="K151" s="24" t="str">
        <f t="shared" si="6"/>
        <v>-</v>
      </c>
      <c r="L151" s="7"/>
      <c r="M151" s="7"/>
      <c r="N151" s="7"/>
      <c r="O151" s="7"/>
    </row>
    <row r="152" spans="1:15" ht="99.75" customHeight="1" hidden="1">
      <c r="A152" s="5" t="s">
        <v>190</v>
      </c>
      <c r="B152" s="6" t="s">
        <v>36</v>
      </c>
      <c r="C152" s="5" t="s">
        <v>4</v>
      </c>
      <c r="D152" s="7"/>
      <c r="E152" s="7"/>
      <c r="F152" s="7"/>
      <c r="G152" s="7"/>
      <c r="H152" s="3"/>
      <c r="I152" s="7"/>
      <c r="J152" s="3"/>
      <c r="K152" s="24" t="str">
        <f t="shared" si="6"/>
        <v>-</v>
      </c>
      <c r="L152" s="7"/>
      <c r="M152" s="7"/>
      <c r="N152" s="7"/>
      <c r="O152" s="7"/>
    </row>
    <row r="153" spans="1:15" ht="66.75" customHeight="1" hidden="1">
      <c r="A153" s="5" t="s">
        <v>191</v>
      </c>
      <c r="B153" s="6" t="s">
        <v>68</v>
      </c>
      <c r="C153" s="5" t="s">
        <v>4</v>
      </c>
      <c r="D153" s="7"/>
      <c r="E153" s="7"/>
      <c r="F153" s="7"/>
      <c r="G153" s="7"/>
      <c r="H153" s="3"/>
      <c r="I153" s="7"/>
      <c r="J153" s="3"/>
      <c r="K153" s="24" t="str">
        <f t="shared" si="6"/>
        <v>-</v>
      </c>
      <c r="L153" s="7"/>
      <c r="M153" s="7"/>
      <c r="N153" s="7"/>
      <c r="O153" s="7"/>
    </row>
    <row r="154" spans="1:15" ht="30" customHeight="1">
      <c r="A154" s="5" t="s">
        <v>86</v>
      </c>
      <c r="B154" s="6" t="s">
        <v>12</v>
      </c>
      <c r="C154" s="5" t="s">
        <v>4</v>
      </c>
      <c r="D154" s="7"/>
      <c r="E154" s="7"/>
      <c r="F154" s="7"/>
      <c r="G154" s="7"/>
      <c r="H154" s="3"/>
      <c r="I154" s="7"/>
      <c r="J154" s="3"/>
      <c r="K154" s="24" t="str">
        <f t="shared" si="6"/>
        <v>-</v>
      </c>
      <c r="L154" s="7"/>
      <c r="M154" s="7"/>
      <c r="N154" s="7"/>
      <c r="O154" s="7"/>
    </row>
    <row r="155" spans="1:15" ht="47.25" customHeight="1">
      <c r="A155" s="17" t="s">
        <v>87</v>
      </c>
      <c r="B155" s="6" t="s">
        <v>272</v>
      </c>
      <c r="C155" s="5" t="s">
        <v>4</v>
      </c>
      <c r="D155" s="7"/>
      <c r="E155" s="7"/>
      <c r="F155" s="7"/>
      <c r="G155" s="7"/>
      <c r="H155" s="3"/>
      <c r="I155" s="7"/>
      <c r="J155" s="3" t="s">
        <v>271</v>
      </c>
      <c r="K155" s="24" t="str">
        <f>IF(AND(F155&gt;0,I155&gt;0),I155/F155,"-")</f>
        <v>-</v>
      </c>
      <c r="L155" s="7"/>
      <c r="M155" s="7"/>
      <c r="N155" s="7"/>
      <c r="O155" s="7"/>
    </row>
    <row r="156" spans="1:15" ht="15" customHeight="1">
      <c r="A156" s="17" t="s">
        <v>88</v>
      </c>
      <c r="B156" s="26" t="str">
        <f>IF(C31="да","Необходимая валовая выручка (без учета НДС)","Необходимая валовая выручка (НДС не облагается)")</f>
        <v>Необходимая валовая выручка (НДС не облагается)</v>
      </c>
      <c r="C156" s="17" t="s">
        <v>4</v>
      </c>
      <c r="D156" s="15"/>
      <c r="E156" s="15"/>
      <c r="F156" s="15"/>
      <c r="G156" s="15">
        <v>811</v>
      </c>
      <c r="H156" s="3" t="s">
        <v>206</v>
      </c>
      <c r="I156" s="15">
        <v>811</v>
      </c>
      <c r="J156" s="3" t="s">
        <v>206</v>
      </c>
      <c r="K156" s="24" t="str">
        <f t="shared" si="6"/>
        <v>-</v>
      </c>
      <c r="L156" s="15">
        <f>ROUND(L32,1)+ROUND(L149,1)+ROUND(L150,1)+ROUND(L154,1)+ROUND(L155,1)</f>
        <v>823.8</v>
      </c>
      <c r="M156" s="15">
        <f>ROUND(M32,1)+ROUND(M149,1)+ROUND(M150,1)+ROUND(M154,1)+ROUND(M155,1)</f>
        <v>843.6999999999999</v>
      </c>
      <c r="N156" s="15">
        <f>ROUND(N32,1)+ROUND(N149,1)+ROUND(N150,1)+ROUND(N154,1)+ROUND(N155,1)</f>
        <v>864.3</v>
      </c>
      <c r="O156" s="15">
        <f>ROUND(O32,1)+ROUND(O149,1)+ROUND(O150,1)+ROUND(O154,1)+ROUND(O155,1)</f>
        <v>885.4</v>
      </c>
    </row>
    <row r="157" spans="1:15" ht="45" customHeight="1">
      <c r="A157" s="17" t="s">
        <v>119</v>
      </c>
      <c r="B157" s="45" t="str">
        <f>IF(C31="да","Тариф (без учета НДС)","Тариф (НДС не облагается)")</f>
        <v>Тариф (НДС не облагается)</v>
      </c>
      <c r="C157" s="42" t="s">
        <v>11</v>
      </c>
      <c r="D157" s="46"/>
      <c r="E157" s="46"/>
      <c r="F157" s="46"/>
      <c r="G157" s="46">
        <v>79.18</v>
      </c>
      <c r="H157" s="3" t="s">
        <v>209</v>
      </c>
      <c r="I157" s="46">
        <f>ROUND(I156,1)/ROUND(I18,1)*1000</f>
        <v>79.18375317320836</v>
      </c>
      <c r="J157" s="3" t="s">
        <v>207</v>
      </c>
      <c r="K157" s="24" t="str">
        <f t="shared" si="6"/>
        <v>-</v>
      </c>
      <c r="L157" s="46">
        <f>ROUND(L156,1)/ROUND(L18,1)*1000</f>
        <v>80.43350908025776</v>
      </c>
      <c r="M157" s="46">
        <f>ROUND(M156,1)/ROUND(M18,1)*1000</f>
        <v>82.37648896699864</v>
      </c>
      <c r="N157" s="46">
        <f>ROUND(N156,1)/ROUND(N18,1)*1000</f>
        <v>84.38781487990626</v>
      </c>
      <c r="O157" s="46">
        <f>ROUND(O156,1)/ROUND(O18,1)*1000</f>
        <v>86.44795938293302</v>
      </c>
    </row>
    <row r="158" spans="1:15" ht="15" customHeight="1">
      <c r="A158" s="17" t="s">
        <v>270</v>
      </c>
      <c r="B158" s="26" t="s">
        <v>10</v>
      </c>
      <c r="C158" s="17" t="s">
        <v>1</v>
      </c>
      <c r="D158" s="17"/>
      <c r="E158" s="17"/>
      <c r="F158" s="23"/>
      <c r="G158" s="17"/>
      <c r="H158" s="10"/>
      <c r="I158" s="23" t="e">
        <f>I157/F157</f>
        <v>#DIV/0!</v>
      </c>
      <c r="J158" s="10"/>
      <c r="K158" s="24" t="e">
        <f t="shared" si="6"/>
        <v>#DIV/0!</v>
      </c>
      <c r="L158" s="23">
        <f>L157/I157</f>
        <v>1.015782983970407</v>
      </c>
      <c r="M158" s="23">
        <f>M157/L157</f>
        <v>1.0241563486283078</v>
      </c>
      <c r="N158" s="23">
        <f>N157/M157</f>
        <v>1.024416261704397</v>
      </c>
      <c r="O158" s="23">
        <f>O157/N157</f>
        <v>1.0244128196228164</v>
      </c>
    </row>
    <row r="163" spans="1:9" ht="18.75">
      <c r="A163" s="47" t="s">
        <v>278</v>
      </c>
      <c r="B163" s="47"/>
      <c r="H163" s="62" t="s">
        <v>275</v>
      </c>
      <c r="I163" s="62"/>
    </row>
  </sheetData>
  <sheetProtection formatCells="0" formatColumns="0" formatRows="0" deleteColumns="0" deleteRows="0" sort="0" autoFilter="0" pivotTables="0"/>
  <mergeCells count="15">
    <mergeCell ref="H163:I163"/>
    <mergeCell ref="J8:J10"/>
    <mergeCell ref="L8:O8"/>
    <mergeCell ref="B8:B10"/>
    <mergeCell ref="C8:C10"/>
    <mergeCell ref="D8:E8"/>
    <mergeCell ref="H8:H10"/>
    <mergeCell ref="A8:A10"/>
    <mergeCell ref="J36:J37"/>
    <mergeCell ref="D9:E9"/>
    <mergeCell ref="A2:O2"/>
    <mergeCell ref="A4:O4"/>
    <mergeCell ref="A5:O5"/>
    <mergeCell ref="K8:K10"/>
    <mergeCell ref="A3:O3"/>
  </mergeCells>
  <dataValidations count="2">
    <dataValidation type="list" allowBlank="1" showInputMessage="1" showErrorMessage="1" sqref="C31">
      <formula1>"Да, Нет"</formula1>
    </dataValidation>
    <dataValidation type="list" allowBlank="1" showInputMessage="1" showErrorMessage="1" sqref="A3:O3">
      <formula1>"на питьевую воду (питьевое водоснабжение), техническую воду 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25"/>
  <sheetViews>
    <sheetView view="pageBreakPreview" zoomScale="90" zoomScaleSheetLayoutView="90" zoomScalePageLayoutView="0" workbookViewId="0" topLeftCell="A1">
      <selection activeCell="E21" sqref="E21"/>
    </sheetView>
  </sheetViews>
  <sheetFormatPr defaultColWidth="9.00390625" defaultRowHeight="12.75"/>
  <cols>
    <col min="1" max="1" width="20.75390625" style="0" customWidth="1"/>
    <col min="3" max="6" width="13.75390625" style="0" customWidth="1"/>
    <col min="7" max="7" width="16.625" style="0" customWidth="1"/>
  </cols>
  <sheetData>
    <row r="5" spans="1:7" s="18" customFormat="1" ht="15.75">
      <c r="A5" s="67" t="s">
        <v>219</v>
      </c>
      <c r="B5" s="67"/>
      <c r="C5" s="67"/>
      <c r="D5" s="67"/>
      <c r="E5" s="67"/>
      <c r="F5" s="67"/>
      <c r="G5" s="67"/>
    </row>
    <row r="6" spans="1:7" s="18" customFormat="1" ht="15.75">
      <c r="A6" s="68" t="s">
        <v>267</v>
      </c>
      <c r="B6" s="68"/>
      <c r="C6" s="68"/>
      <c r="D6" s="68"/>
      <c r="E6" s="68"/>
      <c r="F6" s="68"/>
      <c r="G6" s="68"/>
    </row>
    <row r="7" spans="1:7" s="18" customFormat="1" ht="15.75">
      <c r="A7" s="68" t="s">
        <v>222</v>
      </c>
      <c r="B7" s="68"/>
      <c r="C7" s="68"/>
      <c r="D7" s="68"/>
      <c r="E7" s="68"/>
      <c r="F7" s="68"/>
      <c r="G7" s="68"/>
    </row>
    <row r="8" spans="1:7" s="18" customFormat="1" ht="15.75">
      <c r="A8" s="68" t="s">
        <v>268</v>
      </c>
      <c r="B8" s="68"/>
      <c r="C8" s="68"/>
      <c r="D8" s="68"/>
      <c r="E8" s="68"/>
      <c r="F8" s="68"/>
      <c r="G8" s="68"/>
    </row>
    <row r="11" spans="1:7" ht="51" customHeight="1">
      <c r="A11" s="70" t="s">
        <v>217</v>
      </c>
      <c r="B11" s="70" t="s">
        <v>211</v>
      </c>
      <c r="C11" s="70" t="s">
        <v>214</v>
      </c>
      <c r="D11" s="70" t="s">
        <v>212</v>
      </c>
      <c r="E11" s="70" t="s">
        <v>216</v>
      </c>
      <c r="F11" s="70" t="s">
        <v>215</v>
      </c>
      <c r="G11" s="70"/>
    </row>
    <row r="12" spans="1:7" ht="45.75" customHeight="1">
      <c r="A12" s="70"/>
      <c r="B12" s="70"/>
      <c r="C12" s="70"/>
      <c r="D12" s="70"/>
      <c r="E12" s="70"/>
      <c r="F12" s="19" t="s">
        <v>243</v>
      </c>
      <c r="G12" s="19" t="s">
        <v>218</v>
      </c>
    </row>
    <row r="13" spans="1:7" ht="20.25" customHeight="1">
      <c r="A13" s="70"/>
      <c r="B13" s="70"/>
      <c r="C13" s="19" t="s">
        <v>4</v>
      </c>
      <c r="D13" s="19" t="s">
        <v>1</v>
      </c>
      <c r="E13" s="19" t="s">
        <v>1</v>
      </c>
      <c r="F13" s="19" t="s">
        <v>1</v>
      </c>
      <c r="G13" s="19" t="s">
        <v>16</v>
      </c>
    </row>
    <row r="14" spans="1:7" ht="13.5" customHeight="1">
      <c r="A14" s="71"/>
      <c r="B14" s="48">
        <v>2021</v>
      </c>
      <c r="C14" s="27">
        <v>1665.8</v>
      </c>
      <c r="D14" s="28" t="s">
        <v>213</v>
      </c>
      <c r="E14" s="28"/>
      <c r="F14" s="29">
        <f>ХВС!I17*100</f>
        <v>2.698080942428273</v>
      </c>
      <c r="G14" s="30">
        <f>ХВС!I103</f>
        <v>3.3469504085122552</v>
      </c>
    </row>
    <row r="15" spans="1:7" ht="12.75">
      <c r="A15" s="72"/>
      <c r="B15" s="48">
        <v>2022</v>
      </c>
      <c r="C15" s="28" t="s">
        <v>32</v>
      </c>
      <c r="D15" s="29">
        <v>1</v>
      </c>
      <c r="E15" s="28"/>
      <c r="F15" s="29">
        <f>ХВС!L17*100</f>
        <v>2.698080942428273</v>
      </c>
      <c r="G15" s="30">
        <f>ХВС!L103</f>
        <v>3.3469504085122552</v>
      </c>
    </row>
    <row r="16" spans="1:7" ht="12.75">
      <c r="A16" s="72"/>
      <c r="B16" s="48">
        <v>2023</v>
      </c>
      <c r="C16" s="28" t="s">
        <v>32</v>
      </c>
      <c r="D16" s="29">
        <v>1</v>
      </c>
      <c r="E16" s="28"/>
      <c r="F16" s="29">
        <f>ХВС!M17*100</f>
        <v>2.698080942428273</v>
      </c>
      <c r="G16" s="30">
        <f>ХВС!M103</f>
        <v>3.3469504085122552</v>
      </c>
    </row>
    <row r="17" spans="1:7" ht="12.75">
      <c r="A17" s="72"/>
      <c r="B17" s="48">
        <v>2024</v>
      </c>
      <c r="C17" s="28" t="s">
        <v>32</v>
      </c>
      <c r="D17" s="29">
        <v>1</v>
      </c>
      <c r="E17" s="49"/>
      <c r="F17" s="29">
        <f>ХВС!N17*100</f>
        <v>2.698080942428273</v>
      </c>
      <c r="G17" s="30">
        <f>ХВС!N103</f>
        <v>3.3469504085122552</v>
      </c>
    </row>
    <row r="18" spans="1:7" ht="12.75">
      <c r="A18" s="73"/>
      <c r="B18" s="48">
        <v>2025</v>
      </c>
      <c r="C18" s="28" t="s">
        <v>32</v>
      </c>
      <c r="D18" s="29">
        <v>1</v>
      </c>
      <c r="E18" s="49"/>
      <c r="F18" s="29">
        <f>ХВС!O17*100</f>
        <v>2.698080942428273</v>
      </c>
      <c r="G18" s="30">
        <f>ХВС!O103</f>
        <v>3.3469504085122552</v>
      </c>
    </row>
    <row r="24" ht="15.75">
      <c r="A24" s="20" t="s">
        <v>220</v>
      </c>
    </row>
    <row r="25" spans="1:7" ht="15.75">
      <c r="A25" s="20" t="s">
        <v>221</v>
      </c>
      <c r="F25" s="69" t="s">
        <v>274</v>
      </c>
      <c r="G25" s="69"/>
    </row>
  </sheetData>
  <sheetProtection/>
  <mergeCells count="12">
    <mergeCell ref="E11:E12"/>
    <mergeCell ref="A14:A18"/>
    <mergeCell ref="A5:G5"/>
    <mergeCell ref="A6:G6"/>
    <mergeCell ref="A7:G7"/>
    <mergeCell ref="A8:G8"/>
    <mergeCell ref="F25:G25"/>
    <mergeCell ref="A11:A13"/>
    <mergeCell ref="B11:B13"/>
    <mergeCell ref="F11:G11"/>
    <mergeCell ref="C11:C12"/>
    <mergeCell ref="D11:D12"/>
  </mergeCells>
  <dataValidations count="1">
    <dataValidation type="list" allowBlank="1" showInputMessage="1" showErrorMessage="1" sqref="A6:G6">
      <formula1>"НА ПИТЬЕВУЮ ВОДУ, НА ТЕХНИЧЕСКУЮ ВОДУ"</formula1>
    </dataValidation>
  </dataValidation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2022-11-30T07:04:21Z</cp:lastPrinted>
  <dcterms:created xsi:type="dcterms:W3CDTF">2013-04-08T06:55:43Z</dcterms:created>
  <dcterms:modified xsi:type="dcterms:W3CDTF">2022-11-30T07:20:15Z</dcterms:modified>
  <cp:category/>
  <cp:version/>
  <cp:contentType/>
  <cp:contentStatus/>
</cp:coreProperties>
</file>